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david.sanchez\Desktop\CTA PUBLICA  4TO. TRIMESTRE 2022ok\"/>
    </mc:Choice>
  </mc:AlternateContent>
  <xr:revisionPtr revIDLastSave="0" documentId="8_{E6B20577-A504-44B3-85EC-E425C27B89A2}" xr6:coauthVersionLast="47" xr6:coauthVersionMax="47" xr10:uidLastSave="{00000000-0000-0000-0000-000000000000}"/>
  <bookViews>
    <workbookView xWindow="-120" yWindow="-120" windowWidth="29040" windowHeight="15840" activeTab="2" xr2:uid="{00000000-000D-0000-FFFF-FFFF00000000}"/>
  </bookViews>
  <sheets>
    <sheet name="PPI" sheetId="1" r:id="rId1"/>
    <sheet name="Instructivo_PPI" sheetId="2" r:id="rId2"/>
    <sheet name="DIC" sheetId="3" r:id="rId3"/>
    <sheet name="4ER TRIMESTRE" sheetId="4" r:id="rId4"/>
  </sheets>
  <definedNames>
    <definedName name="_xlnm._FilterDatabase" localSheetId="2" hidden="1">DIC!$A$3:$O$24</definedName>
    <definedName name="_xlnm._FilterDatabase" localSheetId="0" hidden="1">PPI!$A$3:$O$24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 i="4" l="1"/>
  <c r="S5" i="4"/>
  <c r="T5" i="4"/>
  <c r="U5" i="4"/>
  <c r="V5" i="4"/>
  <c r="W5" i="4"/>
  <c r="X5" i="4"/>
  <c r="AA5" i="4" s="1"/>
  <c r="Y5" i="4"/>
  <c r="Z5" i="4"/>
  <c r="AB5" i="4"/>
  <c r="AC5" i="4"/>
  <c r="AD5" i="4"/>
  <c r="AE6" i="4"/>
  <c r="AF6" i="4"/>
  <c r="R7" i="4"/>
  <c r="S7" i="4"/>
  <c r="T7" i="4"/>
  <c r="U7" i="4"/>
  <c r="V7" i="4"/>
  <c r="W7" i="4"/>
  <c r="X7" i="4"/>
  <c r="Z7" i="4"/>
  <c r="AB7" i="4"/>
  <c r="AC7" i="4"/>
  <c r="AF7" i="4" s="1"/>
  <c r="AD7" i="4"/>
  <c r="AE8" i="4"/>
  <c r="AF8" i="4"/>
  <c r="AE9" i="4"/>
  <c r="AF9" i="4"/>
  <c r="AE10" i="4"/>
  <c r="AF10" i="4"/>
  <c r="AG10" i="4"/>
  <c r="AE11" i="4"/>
  <c r="AF11" i="4"/>
  <c r="AE12" i="4"/>
  <c r="AF12" i="4"/>
  <c r="R13" i="4"/>
  <c r="S13" i="4"/>
  <c r="T13" i="4"/>
  <c r="AE13" i="4" s="1"/>
  <c r="U13" i="4"/>
  <c r="V13" i="4"/>
  <c r="W13" i="4"/>
  <c r="X13" i="4"/>
  <c r="Y13" i="4"/>
  <c r="Z13" i="4"/>
  <c r="AB13" i="4"/>
  <c r="AC13" i="4"/>
  <c r="AD13" i="4"/>
  <c r="AE14" i="4"/>
  <c r="AF14" i="4"/>
  <c r="AE15" i="4"/>
  <c r="AF15" i="4"/>
  <c r="AE16" i="4"/>
  <c r="AF16" i="4"/>
  <c r="AF17" i="4"/>
  <c r="AF18" i="4"/>
  <c r="R19" i="4"/>
  <c r="S19" i="4"/>
  <c r="T19" i="4"/>
  <c r="U19" i="4"/>
  <c r="V19" i="4"/>
  <c r="W19" i="4"/>
  <c r="X19" i="4"/>
  <c r="AA19" i="4" s="1"/>
  <c r="Y19" i="4"/>
  <c r="Z19" i="4"/>
  <c r="AB19" i="4"/>
  <c r="AF19" i="4" s="1"/>
  <c r="AC19" i="4"/>
  <c r="AD19" i="4"/>
  <c r="AE20" i="4"/>
  <c r="AF20" i="4"/>
  <c r="AE21" i="4"/>
  <c r="AF21" i="4"/>
  <c r="R22" i="4"/>
  <c r="S22" i="4"/>
  <c r="T22" i="4"/>
  <c r="U22" i="4"/>
  <c r="V22" i="4"/>
  <c r="W22" i="4"/>
  <c r="X22" i="4"/>
  <c r="Z22" i="4"/>
  <c r="AB22" i="4"/>
  <c r="AF22" i="4" s="1"/>
  <c r="AC22" i="4"/>
  <c r="AD22" i="4"/>
  <c r="AE23" i="4"/>
  <c r="AF23" i="4"/>
  <c r="AE24" i="4"/>
  <c r="AF24" i="4"/>
  <c r="U25" i="4"/>
  <c r="V25" i="4"/>
  <c r="W25" i="4"/>
  <c r="X25" i="4"/>
  <c r="Y25" i="4"/>
  <c r="Z25" i="4"/>
  <c r="AB25" i="4"/>
  <c r="AC25" i="4"/>
  <c r="AD25" i="4"/>
  <c r="AF25" i="4"/>
  <c r="AE26" i="4"/>
  <c r="AF26" i="4"/>
  <c r="AE27" i="4"/>
  <c r="AF27" i="4"/>
  <c r="V28" i="4"/>
  <c r="W28" i="4"/>
  <c r="X28" i="4"/>
  <c r="Y28" i="4"/>
  <c r="Z28" i="4"/>
  <c r="AB28" i="4"/>
  <c r="AF28" i="4" s="1"/>
  <c r="AC28" i="4"/>
  <c r="AD28" i="4"/>
  <c r="AE29" i="4"/>
  <c r="AF29" i="4"/>
  <c r="AF13" i="4" l="1"/>
  <c r="AE5" i="4"/>
  <c r="AA7" i="4"/>
  <c r="AF5" i="4"/>
  <c r="AE28" i="4"/>
  <c r="AA25" i="4"/>
  <c r="AE25" i="4" s="1"/>
  <c r="AA22" i="4"/>
  <c r="AE22" i="4" s="1"/>
  <c r="AE7" i="4"/>
  <c r="AE19" i="4"/>
  <c r="G7" i="3" l="1"/>
  <c r="G4" i="3"/>
  <c r="E7" i="3"/>
  <c r="E4" i="3"/>
  <c r="F7" i="3"/>
  <c r="F4" i="3"/>
  <c r="M12" i="3" l="1"/>
  <c r="M10" i="3"/>
  <c r="M9" i="3"/>
  <c r="M8" i="3"/>
  <c r="M11" i="3"/>
  <c r="M7" i="3"/>
  <c r="L7" i="3"/>
  <c r="F13" i="3"/>
  <c r="M14" i="3" s="1"/>
  <c r="M6" i="3"/>
  <c r="M5" i="3"/>
  <c r="M4" i="3" s="1"/>
  <c r="L5" i="3"/>
  <c r="L17" i="3"/>
  <c r="L8" i="3"/>
  <c r="J15" i="3"/>
  <c r="H15" i="3"/>
  <c r="N17" i="3" s="1"/>
  <c r="G15" i="3"/>
  <c r="L15" i="3" s="1"/>
  <c r="F15" i="3"/>
  <c r="M17" i="3" s="1"/>
  <c r="N15" i="3" l="1"/>
  <c r="M15" i="3"/>
  <c r="J13" i="3" l="1"/>
  <c r="H13" i="3"/>
  <c r="N14" i="3" s="1"/>
  <c r="G13" i="3"/>
  <c r="E13" i="3"/>
  <c r="L14" i="3" s="1"/>
  <c r="J7" i="3"/>
  <c r="H7" i="3"/>
  <c r="J4" i="3"/>
  <c r="H4" i="3"/>
  <c r="F13" i="1"/>
  <c r="N4" i="3" l="1"/>
  <c r="N9" i="3"/>
  <c r="N8" i="3"/>
  <c r="N6" i="3"/>
  <c r="N5" i="3"/>
  <c r="N7" i="3"/>
  <c r="N13" i="3"/>
  <c r="M13" i="3"/>
  <c r="L13" i="3"/>
  <c r="L6" i="3"/>
  <c r="L4" i="3" s="1"/>
  <c r="N11" i="3"/>
  <c r="N12" i="3"/>
  <c r="N10" i="3"/>
  <c r="L12" i="3"/>
  <c r="L10" i="3"/>
  <c r="L11" i="3"/>
  <c r="L9" i="3"/>
  <c r="F25" i="1"/>
  <c r="F23" i="1"/>
  <c r="J13" i="1"/>
  <c r="H13" i="1"/>
  <c r="G13" i="1"/>
  <c r="E13" i="1"/>
  <c r="J7" i="1"/>
  <c r="H7" i="1"/>
  <c r="G7" i="1"/>
  <c r="E7" i="1"/>
  <c r="J4" i="1"/>
  <c r="H4" i="1"/>
  <c r="G4" i="1"/>
  <c r="E4" i="1"/>
  <c r="P5" i="1" s="1"/>
  <c r="E23" i="1" l="1"/>
  <c r="F24" i="1" s="1"/>
  <c r="G23" i="1"/>
</calcChain>
</file>

<file path=xl/sharedStrings.xml><?xml version="1.0" encoding="utf-8"?>
<sst xmlns="http://schemas.openxmlformats.org/spreadsheetml/2006/main" count="370" uniqueCount="206">
  <si>
    <t>Inversión</t>
  </si>
  <si>
    <t>Metas</t>
  </si>
  <si>
    <t>% Avance Financiero</t>
  </si>
  <si>
    <t>% Avance Metas</t>
  </si>
  <si>
    <t>Clave del Programa/ Proyecto</t>
  </si>
  <si>
    <t>Nombre</t>
  </si>
  <si>
    <t>Descripción</t>
  </si>
  <si>
    <t>UR</t>
  </si>
  <si>
    <t>Aprobado</t>
  </si>
  <si>
    <t>Modificado</t>
  </si>
  <si>
    <t>Devengado</t>
  </si>
  <si>
    <t>Programado</t>
  </si>
  <si>
    <t>Alcanzado</t>
  </si>
  <si>
    <t>Unidad de medida</t>
  </si>
  <si>
    <t>Devengado/ Aprobado</t>
  </si>
  <si>
    <t>Devengado/ Modificado</t>
  </si>
  <si>
    <t>Alcanzado/ Programado</t>
  </si>
  <si>
    <t>Alcanzado/ Modificado</t>
  </si>
  <si>
    <t>Instructivo</t>
  </si>
  <si>
    <t>CLAVE DEL PROGRAMA/ PROYECTO: Clave asignada al programa/proyecto.</t>
  </si>
  <si>
    <t>NOMBRE: Nombre genérico del programa/proyecto.</t>
  </si>
  <si>
    <t>DESCRIPCIÓN: Describir el programa/proyecto.</t>
  </si>
  <si>
    <t>UR: Indicar la dependencia/entidad responsable del programa/proyecto.</t>
  </si>
  <si>
    <t>INVERSIÓN: Asignaciones destinadas al programa/proyecto. (Adquisiciones, mantenimiento, estudios de inversión, Infraestructura, etc.)</t>
  </si>
  <si>
    <t>APROBADO: Refleja las asignaciones presupuestarias anuales comprometidas en el Presupuesto de Egresos.</t>
  </si>
  <si>
    <t>MODIFICADO: Es el momento que refleja la asignación presupuestaria que resulta de incorporar; en su caso, las adecuaciones presupuestarias al presupuesto aprobado.</t>
  </si>
  <si>
    <t>DEVENGADO: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</si>
  <si>
    <t>METAS: Nivel cuantificable anual de las metas aprobadas y modificadas.</t>
  </si>
  <si>
    <t>META PROGRAMADA: Resultado cuantificable de las acciones dirigidas hacia un fin u objetivo previamente definido y esperado en forma organizada y representativa de las asignaciones de los recursos.</t>
  </si>
  <si>
    <t xml:space="preserve">META MODIFICADA: Nivel cuantificable de las ampliaciones o reducciones de los fines u objetivos establecidos originalmente en la meta programada y que comprende las variaciones dentro del proceso programático-presupuestario. </t>
  </si>
  <si>
    <t>META ALCANZADA: Es el resultado cuantificable de los fines u objetivos realmente logrados comparados con los originalmente establecidos.</t>
  </si>
  <si>
    <t>META UNIDAD DE MEDIDA: Indicar la unidad de medida de la meta acorde al entregable.</t>
  </si>
  <si>
    <t>% AVANCE FINANCIERO: Valor absoluto y relativo que registre el gasto con relación a su meta anual correspondiente al programa, proyecto o actividad que se trate. (DOF 9-dic-09).</t>
  </si>
  <si>
    <t>% AVANCE DE METAS: Valor absoluto y relativo que registre el cumplimiento de logros u objetivos con respecto a los originalmente programados.</t>
  </si>
  <si>
    <t>Restricción:</t>
  </si>
  <si>
    <t>Apegarse al número de columnas.</t>
  </si>
  <si>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</si>
  <si>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</si>
  <si>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1</t>
  </si>
  <si>
    <t>Nota: Es importante que en este reporte se incluyan todos los programas y proyectos que desde la construcción programática del presupuesto fueron clasificados por el Ente como de inversión, independientemente de las nomenclaturas asignadas.</t>
  </si>
  <si>
    <t>_____________________________</t>
  </si>
  <si>
    <t>1  Apartado “VI. Estados Presupuestarios, Financieros y Económicos a producir y sus objetivos” del Marco conceptual de Contabilidad Gubernamental</t>
  </si>
  <si>
    <t xml:space="preserve"> Residuos sólidos en la vía pública  generados en casa habitación recolectados.</t>
  </si>
  <si>
    <t>Este indicador hace referencia a las toneladas de residuos relocectados, respecto a la proyección de toneladas de residuos generadas.</t>
  </si>
  <si>
    <t>Supervisión al cumplimiento de los títulos conseción y contratos de recolección a casa-habitación.(TITULOS)</t>
  </si>
  <si>
    <t>Supervisión al cumplimiento de los títulos conseción y contratos de recolección a casa-habitación.(RURALES)</t>
  </si>
  <si>
    <t>Espacios públicos aseados.</t>
  </si>
  <si>
    <t>Este idicador es de demanda debido a que el servicio de limpia depende de los reporte y eventos que se susciten en la ciudad. Por lo que se miden los metros cuadrados limpiados en espacios públicos de la ciudad respecto a los que son impactados por residuos sólidos urbanos.</t>
  </si>
  <si>
    <t>Limpieza de áreas de uso común municipal (Cuadrillas)</t>
  </si>
  <si>
    <t>Rutas de Apoyo Especial.</t>
  </si>
  <si>
    <t>Cuadrillas de limpieza y conservación urbana del municipio de León.</t>
  </si>
  <si>
    <t>Ruta de Aseo en Polígonos de Desarrollo</t>
  </si>
  <si>
    <t>Rutas de Aseo de Contenedores</t>
  </si>
  <si>
    <t>Principales vialidades de la ciudad barridas.</t>
  </si>
  <si>
    <t>Este indicador pretende medir la cantidad de kilometros barridos en principales vialidades, respecto a los kilometros existentes en los principales bulevares y avenidas. Exceptuando las vialidades no establecidas en los contratos.</t>
  </si>
  <si>
    <t>Zonas de Barrido y papeleo de vialidades y espacios municipales</t>
  </si>
  <si>
    <t xml:space="preserve"> Infraestructura construida y equipada  para la separación de residuos aprovechables.(PLANTA SIAP)</t>
  </si>
  <si>
    <t>Este indicador presenta el avance de contrucción de infraestructura y equipamiento para la separación de residuos, respecto a la obra de contrucción terminada.</t>
  </si>
  <si>
    <t>Adecuaciones al Área de segregación secundaria de residuos valorizables del SIAP</t>
  </si>
  <si>
    <t>Tratamiento de lixiviados</t>
  </si>
  <si>
    <t>TONELADAS</t>
  </si>
  <si>
    <t>MTS 2</t>
  </si>
  <si>
    <t>MTS2</t>
  </si>
  <si>
    <t>KM DE BLV</t>
  </si>
  <si>
    <t>S30</t>
  </si>
  <si>
    <t>3.572.75</t>
  </si>
  <si>
    <t>SISTEMA DE ASEO PUBLICO DE LEON GUANAJUATO
Programas y Proyectos de Inversión
Del 01 DE ENERO al 31 DE MARZO 2022</t>
  </si>
  <si>
    <t>KM</t>
  </si>
  <si>
    <t>LTS</t>
  </si>
  <si>
    <t>-</t>
  </si>
  <si>
    <t>S29</t>
  </si>
  <si>
    <t>Residuos</t>
  </si>
  <si>
    <t>Subdirector de tratamiento y Disposición de Residuos.</t>
  </si>
  <si>
    <t>Mensual</t>
  </si>
  <si>
    <t>Que el proveedor tenga los químicos necesarios para el tratamiento de lixiviados</t>
  </si>
  <si>
    <t>Informe mensual de lixiviados tratados. Resguardada en la oficina del área responsable.</t>
  </si>
  <si>
    <t>Ascendente</t>
  </si>
  <si>
    <t>informe mensual de lixiviados tratados</t>
  </si>
  <si>
    <t>(litros de lixiviado tratado mensualmente/litros de lixiviados programados mensualmente)*100</t>
  </si>
  <si>
    <t>De Gestión</t>
  </si>
  <si>
    <t>Eficacia</t>
  </si>
  <si>
    <t>Porcentaje</t>
  </si>
  <si>
    <t>Este indicador mide la cantidad de litros tratados de lixiviado en el antiguo Relleno Sanitario.</t>
  </si>
  <si>
    <t>Porcentaje de litros de lixiviado tratado</t>
  </si>
  <si>
    <t xml:space="preserve"> Tratamiento de Lixiviados.</t>
  </si>
  <si>
    <t>Actividad 3.7</t>
  </si>
  <si>
    <t>Con Recurso</t>
  </si>
  <si>
    <t>KM BARRIDOS</t>
  </si>
  <si>
    <t>KM DE BLV Y AVENIDAS</t>
  </si>
  <si>
    <t>Limpia</t>
  </si>
  <si>
    <t>Dirección de Limpia, Recolección y Traslado. Resguardada en la oficina del área responsable.</t>
  </si>
  <si>
    <t>Los contratistas del servicio de barrido cuenten con el personal y herramienta especifica para realizar sus actividades como lo describe en el contrato.</t>
  </si>
  <si>
    <t>Reporte mensual de validación de kilometros barridos en vialidades. Dirección de Limpia, Recolección y Traslado. Resguardada en la oficina del área responsable.</t>
  </si>
  <si>
    <t>Kilómetros de barridos en principales vialidades</t>
  </si>
  <si>
    <t>(km barridos en principales vialidades /km de princiaples bulevares y avenidas)*100.</t>
  </si>
  <si>
    <t>Porcentaje de Kilometros barridos en vialidades.</t>
  </si>
  <si>
    <t>Barrido de las Principales vialidades de la ciudad.</t>
  </si>
  <si>
    <t>Actividad 3.2</t>
  </si>
  <si>
    <t>TONELADAS RURALES</t>
  </si>
  <si>
    <t>TONELADAS ZONA A,B Y C</t>
  </si>
  <si>
    <t>Los ciudadanos disponen los residuos sólidos urbanos en los horarios y freciencias asignadas.</t>
  </si>
  <si>
    <t>Reporte mensual de validación de toneladas recolectadas en casa habitación. Dirección de Limpia, Recolección y Traslado. Resguardada en la oficina del área responsable.</t>
  </si>
  <si>
    <t>Descendente (mejor posición)</t>
  </si>
  <si>
    <t xml:space="preserve">Toneladas de residuos sólidos urbanos </t>
  </si>
  <si>
    <t>(toneladas de resiudos sólidos urbanos recolectados en casa habitación por el SIAP /toneladas de residuos sólidos urbanos generados en zona de casa habitación)*100</t>
  </si>
  <si>
    <t>Porcentade de toneladas de residuos sólidos urbanos recolectadas en casa habitación</t>
  </si>
  <si>
    <t xml:space="preserve"> Recolección de Residuos sólidos en la vía pública  generados en casa habitación.</t>
  </si>
  <si>
    <t>Actividad 3.1</t>
  </si>
  <si>
    <t>ACTAS CUADRILLAS</t>
  </si>
  <si>
    <t>ACTAS ATENDIDAS LIMPIEZAS</t>
  </si>
  <si>
    <t>Juridico</t>
  </si>
  <si>
    <t>Coordinación de Juriídico e Inspección. Resguardada en la oficina del área responsable.</t>
  </si>
  <si>
    <t>Inobservancia del prestador de servicios de limpieza.</t>
  </si>
  <si>
    <t>Informe mensualde actas atendidas de los servicios de limpia.                                      Coordinación de Juriídico e Inspección. Resguardada en la oficina del área responsable.</t>
  </si>
  <si>
    <t>Actas atendidas</t>
  </si>
  <si>
    <t>(Actas atendidas a servicios de limpieza/Actas de supervición al  incumplimiento de los servicios de limpieza) *100</t>
  </si>
  <si>
    <t>Este indicador mide el número de a actas que fueron atendidas, respecto a al total de actas que tuvieron omisiones al contrato de limpiezas.</t>
  </si>
  <si>
    <t>Porcentaje de Actas atendidas a servicios de limpieza.</t>
  </si>
  <si>
    <t>Supervisión al cumplimiento de los contratos de  limpieza a espacios públicos.</t>
  </si>
  <si>
    <t>Actividad 2.1</t>
  </si>
  <si>
    <t>Planeación</t>
  </si>
  <si>
    <t xml:space="preserve"> Subdirección de  Planeación y Desarrollo. Resguardo en la oficina del responsable de área</t>
  </si>
  <si>
    <t>Anual</t>
  </si>
  <si>
    <t>Que los provehedores y ciudadania proporcionen las insumos necesarios para llevarse a cabo los servicios.</t>
  </si>
  <si>
    <t>Reporte anual de eficieacia de los servicios. Subdirección de  Planeación y Desarrollo. Resguardo en la oficina del responsable de área</t>
  </si>
  <si>
    <t>Servicios</t>
  </si>
  <si>
    <t>(Eficacia de los servicios brindados /eficacia esperada de los servicios brindados)*100</t>
  </si>
  <si>
    <t>Este indicador hace referencia a la eficacia de los servicios brindados por el SIAP León.</t>
  </si>
  <si>
    <t>Porcentaje de eficacia brindada por los servicios del SIAP</t>
  </si>
  <si>
    <t>Servicios del SIAP brindados.</t>
  </si>
  <si>
    <t>Componente 3</t>
  </si>
  <si>
    <t>MTS2  CONTENEDORES</t>
  </si>
  <si>
    <t>MTS2 POLIGONOS</t>
  </si>
  <si>
    <t>MTS2 CUADRILLAS MANTEN URBANO</t>
  </si>
  <si>
    <t>MTS2 RAES</t>
  </si>
  <si>
    <t>MTS2 CUADRILLAS</t>
  </si>
  <si>
    <t>Los ciudadanos dan a conocer al SIAP las áras impactadas por residuos sólidos en los espacios públicos</t>
  </si>
  <si>
    <t>Reporte mensual de mts2 limpiados en espacios públicos. Dirección de Limpia, Recolección y Traslado. Resguardada en la oficina del área responsable.</t>
  </si>
  <si>
    <t>Metros cuadrados limpiados en espacios públicos</t>
  </si>
  <si>
    <t>(mts2 limpiados en espacios públicos /mts2 de espacios público impactados por residuos sólidos)*100</t>
  </si>
  <si>
    <t>Porcentaje de mts2 limpiados en espacios públicos.</t>
  </si>
  <si>
    <t>Acciones en materia de limpieza integral de la ciudad realizada</t>
  </si>
  <si>
    <t>Componente 2</t>
  </si>
  <si>
    <t>NÚMERO DE ENCUESTAS REALIZADAS</t>
  </si>
  <si>
    <t>Dirección General</t>
  </si>
  <si>
    <t>Dirección general. Resguardada en la oficina del área responsable..</t>
  </si>
  <si>
    <t>Acuerdos institucionales y voluntad política para la cooperación internacional al mitigar los efectos de la contaminación por residuos</t>
  </si>
  <si>
    <t>Reporte Anual de encuestas de Satisfacción de la ciudadania. Dirección general. Resguardada en la oficina del área responsable..</t>
  </si>
  <si>
    <t>Encuestas</t>
  </si>
  <si>
    <t>(Número de encuestados que dicen estar satisfechos con el servicio de limpia / Total de encuestados que dicen contar con el servicio)*100</t>
  </si>
  <si>
    <t>Estratégico</t>
  </si>
  <si>
    <t>Calidad</t>
  </si>
  <si>
    <t>A través de encuestas de percepción sobre el servicio de limpieza que realiza el SIAP, se calcula el porcentaje de aquellos que se consideran satisfechos con el servicio proporcionado</t>
  </si>
  <si>
    <t>Satisfacción ciudadana del servicio de limpia</t>
  </si>
  <si>
    <t>Los ciudadanos del municipio de León perciben los efectos de la disminución de la contaminación por residuos sólidos urbanos.</t>
  </si>
  <si>
    <t>Próposito</t>
  </si>
  <si>
    <t>2022= POSICIÓN 14</t>
  </si>
  <si>
    <t>2021= Posición 16</t>
  </si>
  <si>
    <t>Instituto Mexicano para la Competitividad, A.C.</t>
  </si>
  <si>
    <t>Bianual</t>
  </si>
  <si>
    <t>La estrategia de planeación a nivel estatal se mantiene orientada a resultados en materia de manejo del medio ambiente</t>
  </si>
  <si>
    <t>Reporte bianual de resultados del índice de competitividad estatal
Frecuencia: Bianual
https://imco.org.mx/indices/indice-de-competitividad-estatal-2021/capitulos-de-resultados</t>
  </si>
  <si>
    <t xml:space="preserve">Posición en el ranking </t>
  </si>
  <si>
    <t>2018 = Posición 11</t>
  </si>
  <si>
    <t>Este subíndice contempla y promedia once indicadores relacionados con cada aspecto del medio ambiente: 1. Tasa de reforestación anual. 2. Fuentes de energía no contaminantes. 3. Emergencias industriales. 4. Áreas naturales protegidas. 5. Empresas certificadas por su responsabilidad ambiental (en cada diez mil unidades económicas). 6. Relación de la producción agrícola y consumo de agua en la agricultura. 7. Sobre explotación de acuíferos. 8. Volumen tratado de aguas residuales. 9. Monitoreo de la calidad del aire. 10. Desastres naturales. 11. Porcentaje de disposición de residuos sólidos en rellenos sanitarios.
A través de once indicadores, este subíndice califica la capacidad de las entidades para interactuar de manera sostenible con el entorno natural en el que se ubican y aprovechar los recursos naturales de los que disponen. Una mala gestión de recursos como el agua, la tierra y el aire, así como de los residuos que se producen, puede afectar seriamente el potencial de las entidades para atraer y retener tanto inversión como talento en el mediano y largo plazo. El subíndice también mide el grado de sustentabilidad de las empresas privadas ubicadas en las distintas entidades del país</t>
  </si>
  <si>
    <t>Índice</t>
  </si>
  <si>
    <t>A través de 11 indicadores, este subíndice califica la capacidad de las entidades para interactuar de manera sostenible con el entorno natural en el que se ubican y aprovechar los recursos naturales de los que disponen. El subíndice también mide el grado de sustentabilidad de las empresas privadas ubicadas en las distintas entidades del país.</t>
  </si>
  <si>
    <t>Posición en el Subíndice Manejo Sustentable del Medio Ambiente del Índice de Competitividad, IMCO</t>
  </si>
  <si>
    <t>Contribuir a un León saludable y sustentable, mediante la disminución de la contaminación ambiental por residuos sólidos urbanos.</t>
  </si>
  <si>
    <t>Fin</t>
  </si>
  <si>
    <t>AVANCE TRIMESTRAL</t>
  </si>
  <si>
    <t>Total</t>
  </si>
  <si>
    <t>Diciembre</t>
  </si>
  <si>
    <t>Noviembre</t>
  </si>
  <si>
    <t>Octubre</t>
  </si>
  <si>
    <t>AVANCE ER TRIMESTRE</t>
  </si>
  <si>
    <t>Septiembre</t>
  </si>
  <si>
    <t>Agosto</t>
  </si>
  <si>
    <t>Julio</t>
  </si>
  <si>
    <t>Junio</t>
  </si>
  <si>
    <t>Mayo</t>
  </si>
  <si>
    <t>Abril</t>
  </si>
  <si>
    <t>Marzo</t>
  </si>
  <si>
    <t>Febrero</t>
  </si>
  <si>
    <t>Enero</t>
  </si>
  <si>
    <t>Responsable</t>
  </si>
  <si>
    <t>Frecuencia de Medición</t>
  </si>
  <si>
    <t>Supuestos</t>
  </si>
  <si>
    <t>Medios de Verificación</t>
  </si>
  <si>
    <t>Sentido del indicador</t>
  </si>
  <si>
    <t>Unidad de cantidad meta</t>
  </si>
  <si>
    <t>Meta esperada</t>
  </si>
  <si>
    <t>Línea Base</t>
  </si>
  <si>
    <t>Fórmula</t>
  </si>
  <si>
    <t>Tipo del indicador</t>
  </si>
  <si>
    <t>Dimensión del Indicador</t>
  </si>
  <si>
    <t>Unidad del Indicador</t>
  </si>
  <si>
    <t>Definición</t>
  </si>
  <si>
    <t>Nombre del indicador</t>
  </si>
  <si>
    <t>Resumen narrativo</t>
  </si>
  <si>
    <t>Nivel</t>
  </si>
  <si>
    <t>SISTEMA INTEGRAL DE ASEO PUBLICO DE LEON GUANAJUATO
Programas y Proyectos de Inversión
Del 01 DE ENERO al 31 DE DICIEMBRE 2022</t>
  </si>
  <si>
    <t>LIC. Allan Michel León Aguirre</t>
  </si>
  <si>
    <t>Director General</t>
  </si>
  <si>
    <t>Lic. Silvia Elena Trres Rodríguez</t>
  </si>
  <si>
    <t>Directota de Desarrollo Intitucional y Admón.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</si>
</sst>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4" formatCode="_-&quot;$&quot;* #,##0.00_-;\-&quot;$&quot;* #,##0.00_-;_-&quot;$&quot;* &quot;-&quot;??_-;_-@_-"/>
    <numFmt numFmtId="43" formatCode="_-* #,##0.00_-;\-* #,##0.00_-;_-* &quot;-&quot;??_-;_-@_-"/>
    <numFmt numFmtId="164" formatCode="_-[$€-2]* #,##0.00_-;\-[$€-2]* #,##0.00_-;_-[$€-2]* &quot;-&quot;??_-"/>
    <numFmt numFmtId="165" formatCode="0.000"/>
    <numFmt numFmtId="166" formatCode="_(* #,##0.00_);_(* \(#,##0.00\);_(* &quot;-&quot;??_);_(@_)"/>
  </numFmts>
  <fonts count="29" x14ac:knownFonts="1">
    <font>
      <sz val="8"/>
      <color theme="1"/>
      <name val="Arial"/>
      <family val="2"/>
    </font>
    <font>
      <sz val="11"/>
      <color theme="1"/>
      <name val="Calibri"/>
      <family val="2"/>
      <scheme val="minor"/>
    </font>
    <font>
      <sz val="8"/>
      <color indexed="8"/>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sz val="8"/>
      <name val="Arial"/>
      <family val="2"/>
    </font>
    <font>
      <sz val="8"/>
      <color theme="1"/>
      <name val="Arial"/>
      <family val="2"/>
    </font>
    <font>
      <sz val="8"/>
      <color theme="1"/>
      <name val="Calibri"/>
      <family val="2"/>
      <scheme val="minor"/>
    </font>
    <font>
      <sz val="8"/>
      <name val="Calibri Light"/>
      <family val="2"/>
    </font>
    <font>
      <sz val="8"/>
      <color rgb="FF000000"/>
      <name val="Calibri"/>
      <family val="2"/>
      <scheme val="minor"/>
    </font>
    <font>
      <sz val="7"/>
      <color theme="1"/>
      <name val="Calibri Light"/>
      <family val="2"/>
    </font>
    <font>
      <sz val="9"/>
      <color theme="1"/>
      <name val="Arial"/>
      <family val="2"/>
    </font>
    <font>
      <sz val="9"/>
      <name val="Arial"/>
      <family val="2"/>
    </font>
    <font>
      <sz val="8"/>
      <name val="Calibri"/>
      <family val="2"/>
      <scheme val="minor"/>
    </font>
    <font>
      <b/>
      <sz val="11"/>
      <color theme="1"/>
      <name val="Calibri"/>
      <family val="2"/>
      <scheme val="minor"/>
    </font>
    <font>
      <sz val="11"/>
      <name val="Calibri"/>
      <family val="2"/>
      <scheme val="minor"/>
    </font>
    <font>
      <b/>
      <sz val="12"/>
      <color theme="1"/>
      <name val="Calibri"/>
      <family val="2"/>
      <scheme val="minor"/>
    </font>
    <font>
      <sz val="12"/>
      <color theme="1"/>
      <name val="Calibri"/>
      <family val="2"/>
      <scheme val="minor"/>
    </font>
    <font>
      <sz val="11"/>
      <name val="Calibri Light"/>
      <family val="2"/>
    </font>
    <font>
      <sz val="9"/>
      <name val="Calibri Light"/>
      <family val="2"/>
    </font>
    <font>
      <sz val="12"/>
      <name val="Calibri"/>
      <family val="2"/>
      <scheme val="minor"/>
    </font>
    <font>
      <sz val="10"/>
      <color theme="1"/>
      <name val="Calibri"/>
      <family val="2"/>
      <scheme val="minor"/>
    </font>
    <font>
      <b/>
      <sz val="11"/>
      <name val="Calibri"/>
      <family val="2"/>
      <scheme val="minor"/>
    </font>
    <font>
      <b/>
      <sz val="19"/>
      <name val="Calibri"/>
      <family val="2"/>
      <scheme val="minor"/>
    </font>
    <font>
      <b/>
      <sz val="12"/>
      <name val="Calibri"/>
      <family val="2"/>
      <scheme val="minor"/>
    </font>
    <font>
      <b/>
      <sz val="12"/>
      <color rgb="FF7030A0"/>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7"/>
        <bgColor indexed="64"/>
      </patternFill>
    </fill>
    <fill>
      <patternFill patternType="solid">
        <fgColor theme="9" tint="0.59999389629810485"/>
        <bgColor indexed="64"/>
      </patternFill>
    </fill>
    <fill>
      <patternFill patternType="solid">
        <fgColor rgb="FF00B050"/>
        <bgColor indexed="64"/>
      </patternFill>
    </fill>
    <fill>
      <patternFill patternType="solid">
        <fgColor theme="9" tint="0.39997558519241921"/>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s>
  <cellStyleXfs count="22">
    <xf numFmtId="0" fontId="0" fillId="0" borderId="0"/>
    <xf numFmtId="164" fontId="3" fillId="0" borderId="0"/>
    <xf numFmtId="43" fontId="6" fillId="0" borderId="0"/>
    <xf numFmtId="43" fontId="4" fillId="0" borderId="0"/>
    <xf numFmtId="43" fontId="4" fillId="0" borderId="0"/>
    <xf numFmtId="43" fontId="6" fillId="0" borderId="0"/>
    <xf numFmtId="44" fontId="3" fillId="0" borderId="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6" fillId="0" borderId="0"/>
    <xf numFmtId="0" fontId="6" fillId="0" borderId="0"/>
    <xf numFmtId="0" fontId="3" fillId="0" borderId="0"/>
    <xf numFmtId="43" fontId="9" fillId="0" borderId="0" applyFont="0" applyFill="0" applyBorder="0" applyAlignment="0" applyProtection="0"/>
    <xf numFmtId="44" fontId="9"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cellStyleXfs>
  <cellXfs count="172">
    <xf numFmtId="0" fontId="0" fillId="0" borderId="0" xfId="0"/>
    <xf numFmtId="0" fontId="5" fillId="2" borderId="0" xfId="8" applyFont="1" applyFill="1" applyAlignment="1">
      <alignment horizontal="left" vertical="center" wrapText="1"/>
    </xf>
    <xf numFmtId="0" fontId="5" fillId="3" borderId="0" xfId="8" applyFont="1" applyFill="1" applyAlignment="1">
      <alignment horizontal="left" vertical="center" wrapText="1"/>
    </xf>
    <xf numFmtId="0" fontId="0" fillId="0" borderId="0" xfId="0" applyProtection="1">
      <protection locked="0"/>
    </xf>
    <xf numFmtId="0" fontId="0" fillId="0" borderId="0" xfId="0" applyAlignment="1">
      <alignment horizontal="left" wrapText="1" indent="1"/>
    </xf>
    <xf numFmtId="0" fontId="2" fillId="0" borderId="0" xfId="0" applyFont="1" applyAlignment="1">
      <alignment horizontal="left" wrapText="1" indent="1"/>
    </xf>
    <xf numFmtId="0" fontId="0" fillId="0" borderId="0" xfId="0" applyAlignment="1">
      <alignment wrapText="1"/>
    </xf>
    <xf numFmtId="0" fontId="7" fillId="0" borderId="0" xfId="0" applyFont="1"/>
    <xf numFmtId="0" fontId="7" fillId="0" borderId="0" xfId="0" applyFont="1" applyAlignment="1">
      <alignment horizontal="justify" wrapText="1"/>
    </xf>
    <xf numFmtId="0" fontId="5" fillId="4" borderId="1" xfId="16"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wrapText="1"/>
      <protection locked="0"/>
    </xf>
    <xf numFmtId="0" fontId="5" fillId="4" borderId="3" xfId="0" applyFont="1" applyFill="1" applyBorder="1" applyAlignment="1" applyProtection="1">
      <alignment horizontal="center" wrapText="1"/>
      <protection locked="0"/>
    </xf>
    <xf numFmtId="0" fontId="5" fillId="4" borderId="4" xfId="0" applyFont="1" applyFill="1" applyBorder="1" applyAlignment="1" applyProtection="1">
      <alignment horizontal="center" wrapText="1"/>
      <protection locked="0"/>
    </xf>
    <xf numFmtId="0" fontId="5" fillId="4" borderId="2" xfId="0" applyFont="1" applyFill="1" applyBorder="1" applyAlignment="1" applyProtection="1">
      <alignment horizontal="left"/>
      <protection locked="0"/>
    </xf>
    <xf numFmtId="0" fontId="5" fillId="4" borderId="2" xfId="11" applyFont="1" applyFill="1" applyBorder="1" applyAlignment="1" applyProtection="1">
      <alignment horizontal="left" vertical="center"/>
      <protection locked="0"/>
    </xf>
    <xf numFmtId="0" fontId="5" fillId="4" borderId="4" xfId="11" applyFont="1" applyFill="1" applyBorder="1" applyAlignment="1" applyProtection="1">
      <alignment horizontal="center" vertical="center"/>
      <protection locked="0"/>
    </xf>
    <xf numFmtId="0" fontId="5" fillId="4" borderId="5" xfId="16" applyFont="1" applyFill="1" applyBorder="1" applyAlignment="1" applyProtection="1">
      <alignment horizontal="center" vertical="top" wrapText="1"/>
      <protection locked="0"/>
    </xf>
    <xf numFmtId="0" fontId="5" fillId="4" borderId="6" xfId="0" applyFont="1" applyFill="1" applyBorder="1" applyAlignment="1" applyProtection="1">
      <alignment horizontal="center" vertical="center" wrapText="1"/>
      <protection locked="0"/>
    </xf>
    <xf numFmtId="4" fontId="5" fillId="4" borderId="6" xfId="11" applyNumberFormat="1"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Continuous" wrapText="1"/>
      <protection locked="0"/>
    </xf>
    <xf numFmtId="0" fontId="5" fillId="4" borderId="3" xfId="0" applyFont="1" applyFill="1" applyBorder="1" applyAlignment="1" applyProtection="1">
      <alignment horizontal="centerContinuous" wrapText="1"/>
      <protection locked="0"/>
    </xf>
    <xf numFmtId="0" fontId="5" fillId="4" borderId="4" xfId="0" applyFont="1" applyFill="1" applyBorder="1" applyAlignment="1" applyProtection="1">
      <alignment horizontal="centerContinuous" wrapText="1"/>
      <protection locked="0"/>
    </xf>
    <xf numFmtId="0" fontId="5" fillId="4" borderId="6" xfId="0" applyFont="1" applyFill="1" applyBorder="1" applyAlignment="1" applyProtection="1">
      <alignment horizontal="center" wrapText="1"/>
      <protection locked="0"/>
    </xf>
    <xf numFmtId="0" fontId="10" fillId="0" borderId="7" xfId="0" applyFont="1" applyBorder="1" applyAlignment="1" applyProtection="1">
      <alignment horizontal="center" vertical="center"/>
      <protection locked="0"/>
    </xf>
    <xf numFmtId="0" fontId="11" fillId="5" borderId="8" xfId="0" applyFont="1" applyFill="1" applyBorder="1" applyAlignment="1" applyProtection="1">
      <alignment horizontal="center" vertical="center" wrapText="1"/>
      <protection locked="0"/>
    </xf>
    <xf numFmtId="0" fontId="0" fillId="5" borderId="7" xfId="0" applyFill="1" applyBorder="1" applyProtection="1">
      <protection locked="0"/>
    </xf>
    <xf numFmtId="44" fontId="7" fillId="5" borderId="9" xfId="18" applyFont="1" applyFill="1" applyBorder="1" applyAlignment="1" applyProtection="1">
      <alignment wrapText="1"/>
      <protection locked="0"/>
    </xf>
    <xf numFmtId="44" fontId="12" fillId="5" borderId="10" xfId="0" applyNumberFormat="1" applyFont="1" applyFill="1" applyBorder="1" applyAlignment="1" applyProtection="1">
      <alignment horizontal="right" wrapText="1"/>
      <protection locked="0"/>
    </xf>
    <xf numFmtId="8" fontId="12" fillId="5" borderId="11" xfId="0" applyNumberFormat="1" applyFont="1" applyFill="1" applyBorder="1" applyAlignment="1" applyProtection="1">
      <alignment horizontal="right" wrapText="1"/>
      <protection locked="0"/>
    </xf>
    <xf numFmtId="43" fontId="10" fillId="5" borderId="9" xfId="17" applyFont="1" applyFill="1" applyBorder="1" applyAlignment="1" applyProtection="1">
      <alignment horizontal="center" wrapText="1"/>
      <protection locked="0"/>
    </xf>
    <xf numFmtId="43" fontId="9" fillId="5" borderId="10" xfId="17" applyFont="1" applyFill="1" applyBorder="1" applyAlignment="1" applyProtection="1">
      <alignment wrapText="1"/>
      <protection locked="0"/>
    </xf>
    <xf numFmtId="43" fontId="10" fillId="5" borderId="10" xfId="17" applyFont="1" applyFill="1" applyBorder="1" applyAlignment="1" applyProtection="1">
      <alignment horizontal="center" wrapText="1"/>
      <protection locked="0"/>
    </xf>
    <xf numFmtId="0" fontId="10" fillId="0" borderId="12" xfId="0" applyFont="1" applyBorder="1" applyAlignment="1" applyProtection="1">
      <alignment horizontal="center" vertical="center"/>
      <protection locked="0"/>
    </xf>
    <xf numFmtId="0" fontId="11" fillId="0" borderId="8" xfId="0" applyFont="1" applyBorder="1" applyAlignment="1" applyProtection="1">
      <alignment horizontal="center" vertical="center" wrapText="1"/>
      <protection locked="0"/>
    </xf>
    <xf numFmtId="0" fontId="0" fillId="0" borderId="12" xfId="0" applyBorder="1" applyProtection="1">
      <protection locked="0"/>
    </xf>
    <xf numFmtId="43" fontId="0" fillId="0" borderId="0" xfId="17" applyFont="1" applyProtection="1">
      <protection locked="0"/>
    </xf>
    <xf numFmtId="44" fontId="8" fillId="0" borderId="0" xfId="18" applyFont="1" applyBorder="1" applyAlignment="1" applyProtection="1">
      <alignment wrapText="1"/>
      <protection locked="0"/>
    </xf>
    <xf numFmtId="43" fontId="9" fillId="0" borderId="13" xfId="17" applyFont="1" applyBorder="1" applyAlignment="1" applyProtection="1">
      <alignment wrapText="1"/>
      <protection locked="0"/>
    </xf>
    <xf numFmtId="43" fontId="9" fillId="0" borderId="0" xfId="17" applyFont="1" applyBorder="1" applyAlignment="1" applyProtection="1">
      <alignment wrapText="1"/>
      <protection locked="0"/>
    </xf>
    <xf numFmtId="44" fontId="9" fillId="0" borderId="0" xfId="18" applyFont="1" applyBorder="1" applyAlignment="1" applyProtection="1">
      <alignment wrapText="1"/>
      <protection locked="0"/>
    </xf>
    <xf numFmtId="0" fontId="0" fillId="5" borderId="12" xfId="0" applyFill="1" applyBorder="1" applyProtection="1">
      <protection locked="0"/>
    </xf>
    <xf numFmtId="44" fontId="7" fillId="5" borderId="13" xfId="18" applyFont="1" applyFill="1" applyBorder="1" applyAlignment="1" applyProtection="1">
      <protection locked="0"/>
    </xf>
    <xf numFmtId="44" fontId="9" fillId="5" borderId="0" xfId="18" applyFont="1" applyFill="1" applyBorder="1" applyAlignment="1" applyProtection="1">
      <protection locked="0"/>
    </xf>
    <xf numFmtId="44" fontId="9" fillId="5" borderId="14" xfId="18" applyFont="1" applyFill="1" applyBorder="1" applyAlignment="1" applyProtection="1">
      <protection locked="0"/>
    </xf>
    <xf numFmtId="43" fontId="9" fillId="5" borderId="13" xfId="17" applyFont="1" applyFill="1" applyBorder="1" applyAlignment="1" applyProtection="1">
      <protection locked="0"/>
    </xf>
    <xf numFmtId="43" fontId="9" fillId="5" borderId="0" xfId="17" applyFont="1" applyFill="1" applyBorder="1" applyAlignment="1" applyProtection="1">
      <protection locked="0"/>
    </xf>
    <xf numFmtId="0" fontId="13" fillId="0" borderId="15" xfId="0" applyFont="1" applyBorder="1" applyAlignment="1" applyProtection="1">
      <alignment horizontal="center" vertical="center" wrapText="1"/>
      <protection locked="0"/>
    </xf>
    <xf numFmtId="44" fontId="9" fillId="0" borderId="13" xfId="18" applyFont="1" applyBorder="1" applyAlignment="1" applyProtection="1">
      <protection locked="0"/>
    </xf>
    <xf numFmtId="43" fontId="9" fillId="0" borderId="13" xfId="17" applyFont="1" applyBorder="1" applyAlignment="1" applyProtection="1">
      <protection locked="0"/>
    </xf>
    <xf numFmtId="43" fontId="9" fillId="0" borderId="0" xfId="17" applyFont="1" applyBorder="1" applyAlignment="1" applyProtection="1">
      <protection locked="0"/>
    </xf>
    <xf numFmtId="44" fontId="7" fillId="5" borderId="13" xfId="18" applyFont="1" applyFill="1" applyBorder="1" applyProtection="1">
      <protection locked="0"/>
    </xf>
    <xf numFmtId="44" fontId="0" fillId="5" borderId="0" xfId="18" applyFont="1" applyFill="1" applyBorder="1" applyProtection="1">
      <protection locked="0"/>
    </xf>
    <xf numFmtId="44" fontId="14" fillId="5" borderId="14" xfId="18" applyFont="1" applyFill="1" applyBorder="1" applyProtection="1">
      <protection locked="0"/>
    </xf>
    <xf numFmtId="43" fontId="0" fillId="5" borderId="0" xfId="17" applyFont="1" applyFill="1" applyBorder="1" applyProtection="1">
      <protection locked="0"/>
    </xf>
    <xf numFmtId="0" fontId="0" fillId="0" borderId="12" xfId="0" applyBorder="1" applyAlignment="1" applyProtection="1">
      <alignment horizontal="center"/>
      <protection locked="0"/>
    </xf>
    <xf numFmtId="44" fontId="0" fillId="0" borderId="13" xfId="18" applyFont="1" applyBorder="1" applyProtection="1">
      <protection locked="0"/>
    </xf>
    <xf numFmtId="44" fontId="0" fillId="0" borderId="0" xfId="18" applyFont="1" applyBorder="1" applyProtection="1">
      <protection locked="0"/>
    </xf>
    <xf numFmtId="44" fontId="14" fillId="0" borderId="14" xfId="18" applyFont="1" applyBorder="1" applyProtection="1">
      <protection locked="0"/>
    </xf>
    <xf numFmtId="43" fontId="0" fillId="0" borderId="13" xfId="17" applyFont="1" applyBorder="1" applyProtection="1">
      <protection locked="0"/>
    </xf>
    <xf numFmtId="43" fontId="0" fillId="0" borderId="0" xfId="17" applyFont="1" applyBorder="1" applyProtection="1">
      <protection locked="0"/>
    </xf>
    <xf numFmtId="43" fontId="8" fillId="5" borderId="13" xfId="17" applyFont="1" applyFill="1" applyBorder="1" applyProtection="1">
      <protection locked="0"/>
    </xf>
    <xf numFmtId="43" fontId="8" fillId="0" borderId="13" xfId="17" applyFont="1" applyBorder="1" applyProtection="1">
      <protection locked="0"/>
    </xf>
    <xf numFmtId="0" fontId="13" fillId="0" borderId="12" xfId="0" applyFont="1" applyBorder="1" applyAlignment="1" applyProtection="1">
      <alignment horizontal="center" vertical="center" wrapText="1"/>
      <protection locked="0"/>
    </xf>
    <xf numFmtId="44" fontId="9" fillId="0" borderId="14" xfId="18" applyFont="1" applyBorder="1" applyProtection="1">
      <protection locked="0"/>
    </xf>
    <xf numFmtId="44" fontId="15" fillId="5" borderId="14" xfId="18" applyFont="1" applyFill="1" applyBorder="1" applyProtection="1">
      <protection locked="0"/>
    </xf>
    <xf numFmtId="43" fontId="8" fillId="5" borderId="13" xfId="17" applyFont="1" applyFill="1" applyBorder="1" applyAlignment="1" applyProtection="1">
      <protection locked="0"/>
    </xf>
    <xf numFmtId="0" fontId="10" fillId="0" borderId="15" xfId="0" applyFont="1" applyBorder="1" applyAlignment="1" applyProtection="1">
      <alignment horizontal="center" vertical="center"/>
      <protection locked="0"/>
    </xf>
    <xf numFmtId="0" fontId="0" fillId="0" borderId="15" xfId="0" applyBorder="1" applyProtection="1">
      <protection locked="0"/>
    </xf>
    <xf numFmtId="44" fontId="9" fillId="0" borderId="16" xfId="18" applyFont="1" applyBorder="1" applyProtection="1">
      <protection locked="0"/>
    </xf>
    <xf numFmtId="44" fontId="0" fillId="0" borderId="17" xfId="18" applyFont="1" applyBorder="1" applyProtection="1">
      <protection locked="0"/>
    </xf>
    <xf numFmtId="44" fontId="14" fillId="0" borderId="18" xfId="18" applyFont="1" applyBorder="1" applyProtection="1">
      <protection locked="0"/>
    </xf>
    <xf numFmtId="43" fontId="8" fillId="0" borderId="16" xfId="17" applyFont="1" applyBorder="1" applyProtection="1">
      <protection locked="0"/>
    </xf>
    <xf numFmtId="43" fontId="0" fillId="0" borderId="17" xfId="17" applyFont="1" applyBorder="1" applyProtection="1">
      <protection locked="0"/>
    </xf>
    <xf numFmtId="0" fontId="8" fillId="0" borderId="0" xfId="8" applyFont="1" applyAlignment="1" applyProtection="1">
      <alignment horizontal="center" vertical="top"/>
      <protection locked="0"/>
    </xf>
    <xf numFmtId="0" fontId="11" fillId="0" borderId="0" xfId="0" applyFont="1" applyAlignment="1" applyProtection="1">
      <alignment horizontal="center" vertical="center" wrapText="1"/>
      <protection locked="0"/>
    </xf>
    <xf numFmtId="44" fontId="14" fillId="0" borderId="0" xfId="18" applyFont="1" applyBorder="1" applyProtection="1">
      <protection locked="0"/>
    </xf>
    <xf numFmtId="44" fontId="0" fillId="0" borderId="0" xfId="0" applyNumberFormat="1" applyProtection="1">
      <protection locked="0"/>
    </xf>
    <xf numFmtId="44" fontId="0" fillId="0" borderId="0" xfId="18" applyFont="1" applyProtection="1">
      <protection locked="0"/>
    </xf>
    <xf numFmtId="0" fontId="8" fillId="0" borderId="0" xfId="0" applyFont="1" applyProtection="1">
      <protection locked="0"/>
    </xf>
    <xf numFmtId="0" fontId="9" fillId="0" borderId="0" xfId="7" applyFont="1" applyAlignment="1" applyProtection="1">
      <alignment vertical="top"/>
      <protection locked="0"/>
    </xf>
    <xf numFmtId="2" fontId="9" fillId="5" borderId="9" xfId="0" applyNumberFormat="1" applyFont="1" applyFill="1" applyBorder="1" applyAlignment="1" applyProtection="1">
      <alignment wrapText="1"/>
      <protection locked="0"/>
    </xf>
    <xf numFmtId="43" fontId="9" fillId="5" borderId="11" xfId="0" applyNumberFormat="1" applyFont="1" applyFill="1" applyBorder="1" applyAlignment="1" applyProtection="1">
      <alignment wrapText="1"/>
      <protection locked="0"/>
    </xf>
    <xf numFmtId="2" fontId="10" fillId="5" borderId="9" xfId="0" applyNumberFormat="1" applyFont="1" applyFill="1" applyBorder="1" applyAlignment="1" applyProtection="1">
      <alignment wrapText="1"/>
      <protection locked="0"/>
    </xf>
    <xf numFmtId="2" fontId="10" fillId="5" borderId="11" xfId="0" applyNumberFormat="1" applyFont="1" applyFill="1" applyBorder="1" applyAlignment="1" applyProtection="1">
      <alignment wrapText="1"/>
      <protection locked="0"/>
    </xf>
    <xf numFmtId="2" fontId="9" fillId="0" borderId="13" xfId="0" applyNumberFormat="1" applyFont="1" applyBorder="1" applyProtection="1">
      <protection locked="0"/>
    </xf>
    <xf numFmtId="43" fontId="9" fillId="0" borderId="14" xfId="0" applyNumberFormat="1" applyFont="1" applyBorder="1" applyAlignment="1" applyProtection="1">
      <alignment wrapText="1"/>
      <protection locked="0"/>
    </xf>
    <xf numFmtId="43" fontId="9" fillId="0" borderId="13" xfId="0" applyNumberFormat="1" applyFont="1" applyBorder="1" applyAlignment="1" applyProtection="1">
      <alignment wrapText="1"/>
      <protection locked="0"/>
    </xf>
    <xf numFmtId="0" fontId="9" fillId="0" borderId="14" xfId="0" applyFont="1" applyBorder="1" applyAlignment="1" applyProtection="1">
      <alignment wrapText="1"/>
      <protection locked="0"/>
    </xf>
    <xf numFmtId="2" fontId="9" fillId="5" borderId="13" xfId="0" applyNumberFormat="1" applyFont="1" applyFill="1" applyBorder="1" applyProtection="1">
      <protection locked="0"/>
    </xf>
    <xf numFmtId="43" fontId="9" fillId="5" borderId="14" xfId="0" applyNumberFormat="1" applyFont="1" applyFill="1" applyBorder="1" applyProtection="1">
      <protection locked="0"/>
    </xf>
    <xf numFmtId="2" fontId="10" fillId="5" borderId="13" xfId="0" applyNumberFormat="1" applyFont="1" applyFill="1" applyBorder="1" applyProtection="1">
      <protection locked="0"/>
    </xf>
    <xf numFmtId="2" fontId="10" fillId="5" borderId="14" xfId="0" applyNumberFormat="1" applyFont="1" applyFill="1" applyBorder="1" applyProtection="1">
      <protection locked="0"/>
    </xf>
    <xf numFmtId="43" fontId="9" fillId="0" borderId="14" xfId="0" applyNumberFormat="1" applyFont="1" applyBorder="1" applyProtection="1">
      <protection locked="0"/>
    </xf>
    <xf numFmtId="0" fontId="9" fillId="0" borderId="14" xfId="0" applyFont="1" applyBorder="1" applyProtection="1">
      <protection locked="0"/>
    </xf>
    <xf numFmtId="43" fontId="9" fillId="0" borderId="13" xfId="0" applyNumberFormat="1" applyFont="1" applyBorder="1" applyProtection="1">
      <protection locked="0"/>
    </xf>
    <xf numFmtId="2" fontId="0" fillId="5" borderId="13" xfId="0" applyNumberFormat="1" applyFill="1" applyBorder="1" applyProtection="1">
      <protection locked="0"/>
    </xf>
    <xf numFmtId="43" fontId="0" fillId="5" borderId="14" xfId="0" applyNumberFormat="1" applyFill="1" applyBorder="1" applyProtection="1">
      <protection locked="0"/>
    </xf>
    <xf numFmtId="2" fontId="0" fillId="0" borderId="13" xfId="0" applyNumberFormat="1" applyBorder="1" applyProtection="1">
      <protection locked="0"/>
    </xf>
    <xf numFmtId="43" fontId="0" fillId="0" borderId="14" xfId="0" applyNumberFormat="1" applyBorder="1" applyProtection="1">
      <protection locked="0"/>
    </xf>
    <xf numFmtId="2" fontId="0" fillId="0" borderId="16" xfId="0" applyNumberFormat="1" applyBorder="1" applyProtection="1">
      <protection locked="0"/>
    </xf>
    <xf numFmtId="43" fontId="0" fillId="0" borderId="18" xfId="0" applyNumberFormat="1" applyBorder="1" applyProtection="1">
      <protection locked="0"/>
    </xf>
    <xf numFmtId="43" fontId="0" fillId="0" borderId="16" xfId="0" applyNumberFormat="1" applyBorder="1" applyProtection="1">
      <protection locked="0"/>
    </xf>
    <xf numFmtId="0" fontId="0" fillId="0" borderId="18" xfId="0" applyBorder="1" applyProtection="1">
      <protection locked="0"/>
    </xf>
    <xf numFmtId="43" fontId="0" fillId="0" borderId="0" xfId="17" applyFont="1"/>
    <xf numFmtId="43" fontId="8" fillId="0" borderId="0" xfId="17" applyFont="1"/>
    <xf numFmtId="165" fontId="9" fillId="0" borderId="13" xfId="0" applyNumberFormat="1" applyFont="1" applyBorder="1" applyAlignment="1" applyProtection="1">
      <alignment wrapText="1"/>
      <protection locked="0"/>
    </xf>
    <xf numFmtId="43" fontId="0" fillId="0" borderId="0" xfId="17" applyFont="1" applyBorder="1" applyAlignment="1" applyProtection="1">
      <alignment horizontal="center"/>
      <protection locked="0"/>
    </xf>
    <xf numFmtId="44" fontId="9" fillId="0" borderId="0" xfId="18" applyFont="1" applyFill="1" applyBorder="1" applyAlignment="1" applyProtection="1">
      <alignment wrapText="1"/>
      <protection locked="0"/>
    </xf>
    <xf numFmtId="0" fontId="1" fillId="0" borderId="0" xfId="19"/>
    <xf numFmtId="0" fontId="1" fillId="0" borderId="0" xfId="19" applyAlignment="1">
      <alignment wrapText="1"/>
    </xf>
    <xf numFmtId="0" fontId="18" fillId="0" borderId="0" xfId="19" applyFont="1" applyAlignment="1">
      <alignment wrapText="1"/>
    </xf>
    <xf numFmtId="4" fontId="19" fillId="0" borderId="6" xfId="19" applyNumberFormat="1" applyFont="1" applyBorder="1" applyAlignment="1">
      <alignment horizontal="center" vertical="center"/>
    </xf>
    <xf numFmtId="4" fontId="19" fillId="0" borderId="6" xfId="20" applyNumberFormat="1" applyFont="1" applyFill="1" applyBorder="1" applyAlignment="1">
      <alignment horizontal="center" vertical="center"/>
    </xf>
    <xf numFmtId="0" fontId="1" fillId="0" borderId="5" xfId="19" applyBorder="1" applyAlignment="1">
      <alignment vertical="center" wrapText="1"/>
    </xf>
    <xf numFmtId="0" fontId="18" fillId="0" borderId="5" xfId="19" applyFont="1" applyBorder="1" applyAlignment="1">
      <alignment vertical="center" wrapText="1"/>
    </xf>
    <xf numFmtId="0" fontId="20" fillId="0" borderId="5" xfId="19" applyFont="1" applyBorder="1" applyAlignment="1">
      <alignment vertical="center" wrapText="1"/>
    </xf>
    <xf numFmtId="0" fontId="21" fillId="0" borderId="5" xfId="19" applyFont="1" applyBorder="1" applyAlignment="1">
      <alignment vertical="center" wrapText="1"/>
    </xf>
    <xf numFmtId="0" fontId="22" fillId="7" borderId="5" xfId="19" applyFont="1" applyFill="1" applyBorder="1" applyAlignment="1">
      <alignment vertical="center"/>
    </xf>
    <xf numFmtId="0" fontId="19" fillId="8" borderId="5" xfId="19" applyFont="1" applyFill="1" applyBorder="1" applyAlignment="1">
      <alignment vertical="center"/>
    </xf>
    <xf numFmtId="0" fontId="23" fillId="9" borderId="6" xfId="19" applyFont="1" applyFill="1" applyBorder="1" applyAlignment="1">
      <alignment horizontal="center" vertical="center" wrapText="1"/>
    </xf>
    <xf numFmtId="4" fontId="24" fillId="0" borderId="6" xfId="19" applyNumberFormat="1" applyFont="1" applyBorder="1" applyAlignment="1">
      <alignment horizontal="center" vertical="center"/>
    </xf>
    <xf numFmtId="0" fontId="17" fillId="10" borderId="0" xfId="19" applyFont="1" applyFill="1" applyAlignment="1">
      <alignment horizontal="center" vertical="center" wrapText="1"/>
    </xf>
    <xf numFmtId="166" fontId="25" fillId="0" borderId="6" xfId="21" applyFont="1" applyBorder="1" applyAlignment="1">
      <alignment horizontal="center" vertical="center"/>
    </xf>
    <xf numFmtId="166" fontId="26" fillId="0" borderId="6" xfId="21" applyFont="1" applyBorder="1" applyAlignment="1">
      <alignment horizontal="center" vertical="center"/>
    </xf>
    <xf numFmtId="0" fontId="27" fillId="0" borderId="6" xfId="19" applyFont="1" applyBorder="1" applyAlignment="1">
      <alignment horizontal="center" vertical="center" wrapText="1"/>
    </xf>
    <xf numFmtId="0" fontId="23" fillId="0" borderId="6" xfId="19" applyFont="1" applyBorder="1" applyAlignment="1">
      <alignment horizontal="center" vertical="center" wrapText="1"/>
    </xf>
    <xf numFmtId="0" fontId="25" fillId="0" borderId="6" xfId="19" applyFont="1" applyBorder="1" applyAlignment="1">
      <alignment horizontal="center" vertical="center"/>
    </xf>
    <xf numFmtId="0" fontId="18" fillId="0" borderId="6" xfId="19" applyFont="1" applyBorder="1" applyAlignment="1">
      <alignment wrapText="1"/>
    </xf>
    <xf numFmtId="2" fontId="25" fillId="9" borderId="6" xfId="19" applyNumberFormat="1" applyFont="1" applyFill="1" applyBorder="1" applyAlignment="1">
      <alignment horizontal="center" vertical="center"/>
    </xf>
    <xf numFmtId="2" fontId="25" fillId="6" borderId="6" xfId="19" applyNumberFormat="1" applyFont="1" applyFill="1" applyBorder="1" applyAlignment="1">
      <alignment horizontal="center" vertical="center"/>
    </xf>
    <xf numFmtId="4" fontId="25" fillId="6" borderId="6" xfId="19" applyNumberFormat="1" applyFont="1" applyFill="1" applyBorder="1" applyAlignment="1">
      <alignment horizontal="center" vertical="center" wrapText="1"/>
    </xf>
    <xf numFmtId="4" fontId="25" fillId="0" borderId="6" xfId="19" applyNumberFormat="1" applyFont="1" applyBorder="1" applyAlignment="1">
      <alignment horizontal="center" vertical="center" wrapText="1"/>
    </xf>
    <xf numFmtId="10" fontId="23" fillId="0" borderId="6" xfId="19" applyNumberFormat="1" applyFont="1" applyBorder="1" applyAlignment="1">
      <alignment horizontal="center" vertical="center" wrapText="1"/>
    </xf>
    <xf numFmtId="2" fontId="1" fillId="0" borderId="0" xfId="19" applyNumberFormat="1"/>
    <xf numFmtId="10" fontId="23" fillId="9" borderId="6" xfId="19" applyNumberFormat="1" applyFont="1" applyFill="1" applyBorder="1" applyAlignment="1">
      <alignment horizontal="center" vertical="center" wrapText="1"/>
    </xf>
    <xf numFmtId="1" fontId="25" fillId="0" borderId="6" xfId="19" applyNumberFormat="1" applyFont="1" applyBorder="1" applyAlignment="1">
      <alignment horizontal="center" vertical="center"/>
    </xf>
    <xf numFmtId="9" fontId="23" fillId="0" borderId="6" xfId="19" applyNumberFormat="1" applyFont="1" applyBorder="1" applyAlignment="1">
      <alignment horizontal="center" vertical="center" wrapText="1"/>
    </xf>
    <xf numFmtId="0" fontId="17" fillId="8" borderId="0" xfId="19" applyFont="1" applyFill="1" applyAlignment="1">
      <alignment horizontal="center" vertical="center" wrapText="1"/>
    </xf>
    <xf numFmtId="9" fontId="23" fillId="9" borderId="6" xfId="19" applyNumberFormat="1" applyFont="1" applyFill="1" applyBorder="1" applyAlignment="1">
      <alignment horizontal="center" vertical="center" wrapText="1"/>
    </xf>
    <xf numFmtId="0" fontId="17" fillId="0" borderId="0" xfId="19" applyFont="1" applyAlignment="1">
      <alignment horizontal="center" vertical="center" wrapText="1"/>
    </xf>
    <xf numFmtId="4" fontId="25" fillId="9" borderId="6" xfId="19" applyNumberFormat="1" applyFont="1" applyFill="1" applyBorder="1" applyAlignment="1">
      <alignment horizontal="center" vertical="center" wrapText="1"/>
    </xf>
    <xf numFmtId="4" fontId="1" fillId="0" borderId="0" xfId="19" applyNumberFormat="1"/>
    <xf numFmtId="0" fontId="28" fillId="9" borderId="6" xfId="19" applyFont="1" applyFill="1" applyBorder="1" applyAlignment="1">
      <alignment horizontal="center" vertical="center" wrapText="1"/>
    </xf>
    <xf numFmtId="1" fontId="25" fillId="9" borderId="6" xfId="19" applyNumberFormat="1" applyFont="1" applyFill="1" applyBorder="1" applyAlignment="1">
      <alignment horizontal="center" vertical="center"/>
    </xf>
    <xf numFmtId="0" fontId="18" fillId="9" borderId="6" xfId="19" applyFont="1" applyFill="1" applyBorder="1" applyAlignment="1">
      <alignment horizontal="center" vertical="center"/>
    </xf>
    <xf numFmtId="2" fontId="23" fillId="9" borderId="6" xfId="19" applyNumberFormat="1" applyFont="1" applyFill="1" applyBorder="1" applyAlignment="1">
      <alignment horizontal="center" vertical="center" wrapText="1"/>
    </xf>
    <xf numFmtId="0" fontId="25" fillId="11" borderId="20" xfId="19" applyFont="1" applyFill="1" applyBorder="1" applyAlignment="1">
      <alignment horizontal="center" vertical="center" wrapText="1"/>
    </xf>
    <xf numFmtId="0" fontId="25" fillId="11" borderId="6" xfId="19" applyFont="1" applyFill="1" applyBorder="1" applyAlignment="1">
      <alignment horizontal="center" vertical="center" wrapText="1"/>
    </xf>
    <xf numFmtId="0" fontId="1" fillId="0" borderId="0" xfId="19" applyAlignment="1">
      <alignment horizontal="center" vertical="center"/>
    </xf>
    <xf numFmtId="0" fontId="1" fillId="0" borderId="0" xfId="19" applyAlignment="1">
      <alignment horizontal="center" vertical="center" wrapText="1"/>
    </xf>
    <xf numFmtId="0" fontId="18" fillId="0" borderId="0" xfId="19" applyFont="1" applyAlignment="1">
      <alignment horizontal="center" vertical="center" wrapText="1"/>
    </xf>
    <xf numFmtId="43" fontId="16" fillId="5" borderId="10" xfId="0" applyNumberFormat="1" applyFont="1" applyFill="1" applyBorder="1" applyAlignment="1" applyProtection="1">
      <alignment horizontal="right" wrapText="1"/>
      <protection locked="0"/>
    </xf>
    <xf numFmtId="44" fontId="8" fillId="5" borderId="0" xfId="18" applyFont="1" applyFill="1" applyBorder="1" applyAlignment="1" applyProtection="1">
      <protection locked="0"/>
    </xf>
    <xf numFmtId="44" fontId="9" fillId="0" borderId="0" xfId="18" applyFont="1" applyBorder="1" applyProtection="1">
      <protection locked="0"/>
    </xf>
    <xf numFmtId="44" fontId="14" fillId="5" borderId="0" xfId="18" applyFont="1" applyFill="1" applyBorder="1" applyProtection="1">
      <protection locked="0"/>
    </xf>
    <xf numFmtId="44" fontId="15" fillId="5" borderId="0" xfId="18" applyFont="1" applyFill="1" applyBorder="1" applyProtection="1">
      <protection locked="0"/>
    </xf>
    <xf numFmtId="44" fontId="14" fillId="0" borderId="17" xfId="18" applyFont="1" applyBorder="1" applyProtection="1">
      <protection locked="0"/>
    </xf>
    <xf numFmtId="0" fontId="5" fillId="4" borderId="1" xfId="0" applyFont="1" applyFill="1" applyBorder="1" applyAlignment="1" applyProtection="1">
      <alignment horizontal="center" vertical="center" wrapText="1"/>
      <protection locked="0"/>
    </xf>
    <xf numFmtId="43" fontId="10" fillId="5" borderId="0" xfId="17" applyFont="1" applyFill="1" applyBorder="1" applyAlignment="1" applyProtection="1">
      <alignment horizontal="center" wrapText="1"/>
      <protection locked="0"/>
    </xf>
    <xf numFmtId="43" fontId="9" fillId="5" borderId="0" xfId="17" applyFont="1" applyFill="1" applyBorder="1" applyAlignment="1" applyProtection="1">
      <alignment wrapText="1"/>
      <protection locked="0"/>
    </xf>
    <xf numFmtId="43" fontId="10" fillId="5" borderId="13" xfId="17" applyFont="1" applyFill="1" applyBorder="1" applyAlignment="1" applyProtection="1">
      <alignment horizontal="center" wrapText="1"/>
      <protection locked="0"/>
    </xf>
    <xf numFmtId="0" fontId="5" fillId="4" borderId="1" xfId="0" applyFont="1" applyFill="1" applyBorder="1" applyAlignment="1" applyProtection="1">
      <alignment horizontal="center" wrapText="1"/>
      <protection locked="0"/>
    </xf>
    <xf numFmtId="2" fontId="9" fillId="5" borderId="13" xfId="0" applyNumberFormat="1" applyFont="1" applyFill="1" applyBorder="1" applyAlignment="1" applyProtection="1">
      <alignment wrapText="1"/>
      <protection locked="0"/>
    </xf>
    <xf numFmtId="43" fontId="0" fillId="0" borderId="13" xfId="0" applyNumberFormat="1" applyBorder="1" applyProtection="1">
      <protection locked="0"/>
    </xf>
    <xf numFmtId="43" fontId="9" fillId="5" borderId="13" xfId="0" applyNumberFormat="1" applyFont="1" applyFill="1" applyBorder="1" applyProtection="1">
      <protection locked="0"/>
    </xf>
    <xf numFmtId="4" fontId="5" fillId="4" borderId="1" xfId="11" applyNumberFormat="1" applyFont="1" applyFill="1" applyBorder="1" applyAlignment="1" applyProtection="1">
      <alignment horizontal="center" vertical="center" wrapText="1"/>
      <protection locked="0"/>
    </xf>
    <xf numFmtId="43" fontId="10" fillId="5" borderId="13" xfId="0" applyNumberFormat="1" applyFont="1" applyFill="1" applyBorder="1" applyAlignment="1" applyProtection="1">
      <alignment wrapText="1"/>
      <protection locked="0"/>
    </xf>
    <xf numFmtId="0" fontId="5" fillId="4" borderId="6" xfId="0" applyFont="1" applyFill="1" applyBorder="1" applyAlignment="1" applyProtection="1">
      <alignment horizontal="center" wrapText="1"/>
      <protection locked="0"/>
    </xf>
    <xf numFmtId="0" fontId="0" fillId="0" borderId="3" xfId="0" applyBorder="1"/>
    <xf numFmtId="0" fontId="0" fillId="0" borderId="4" xfId="0" applyBorder="1"/>
    <xf numFmtId="0" fontId="17" fillId="8" borderId="19" xfId="19" applyFont="1" applyFill="1" applyBorder="1" applyAlignment="1">
      <alignment horizontal="center" vertical="center" wrapText="1"/>
    </xf>
    <xf numFmtId="0" fontId="17" fillId="0" borderId="19" xfId="19" applyFont="1" applyBorder="1" applyAlignment="1">
      <alignment horizontal="center" vertical="center" wrapText="1"/>
    </xf>
  </cellXfs>
  <cellStyles count="22">
    <cellStyle name="Euro" xfId="1" xr:uid="{00000000-0005-0000-0000-000001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illares 4" xfId="21" xr:uid="{2EE5A98D-77F1-4F3D-B904-D104287A42AB}"/>
    <cellStyle name="Moneda" xfId="18" builtinId="4"/>
    <cellStyle name="Moneda 2" xfId="6" xr:uid="{00000000-0005-0000-0000-000006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 7" xfId="19" xr:uid="{D1264DFE-FD10-47D6-AEB2-873D4B65F475}"/>
    <cellStyle name="Normal_141008Reportes Cuadros Institucionales-sectorialesADV" xfId="16" xr:uid="{00000000-0005-0000-0000-000010000000}"/>
    <cellStyle name="Porcentaje 2" xfId="20" xr:uid="{44792178-BA79-42DF-AF88-DE4A2623B7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showGridLines="0" zoomScaleNormal="100" workbookViewId="0">
      <selection activeCell="P6" sqref="P6"/>
    </sheetView>
  </sheetViews>
  <sheetFormatPr baseColWidth="10" defaultColWidth="12" defaultRowHeight="11.25" x14ac:dyDescent="0.2"/>
  <cols>
    <col min="1" max="1" width="19.83203125" style="3" customWidth="1"/>
    <col min="2" max="2" width="26.33203125" style="3" bestFit="1" customWidth="1"/>
    <col min="3" max="3" width="35.33203125" style="3" bestFit="1" customWidth="1"/>
    <col min="4" max="4" width="15.5" style="3" bestFit="1" customWidth="1"/>
    <col min="5" max="5" width="16" style="3" bestFit="1" customWidth="1"/>
    <col min="6" max="6" width="16.5" style="3" bestFit="1" customWidth="1"/>
    <col min="7" max="7" width="16.6640625" style="3" bestFit="1" customWidth="1"/>
    <col min="8" max="11" width="13.33203125" style="3" customWidth="1"/>
    <col min="12" max="15" width="11.83203125" style="3" customWidth="1"/>
    <col min="16" max="16" width="12" style="3" customWidth="1"/>
    <col min="17" max="16384" width="12" style="3"/>
  </cols>
  <sheetData>
    <row r="1" spans="1:16" ht="35.1" customHeight="1" x14ac:dyDescent="0.2">
      <c r="A1" s="167" t="s">
        <v>66</v>
      </c>
      <c r="B1" s="168"/>
      <c r="C1" s="168"/>
      <c r="D1" s="168"/>
      <c r="E1" s="168"/>
      <c r="F1" s="168"/>
      <c r="G1" s="168"/>
      <c r="H1" s="168"/>
      <c r="I1" s="168"/>
      <c r="J1" s="168"/>
      <c r="K1" s="168"/>
      <c r="L1" s="168"/>
      <c r="M1" s="168"/>
      <c r="N1" s="168"/>
      <c r="O1" s="169"/>
    </row>
    <row r="2" spans="1:16" ht="12.75" customHeight="1" x14ac:dyDescent="0.2">
      <c r="A2" s="9"/>
      <c r="B2" s="9"/>
      <c r="C2" s="9"/>
      <c r="D2" s="9"/>
      <c r="E2" s="10"/>
      <c r="F2" s="11" t="s">
        <v>0</v>
      </c>
      <c r="G2" s="12"/>
      <c r="H2" s="19"/>
      <c r="I2" s="20" t="s">
        <v>1</v>
      </c>
      <c r="J2" s="20"/>
      <c r="K2" s="21"/>
      <c r="L2" s="13" t="s">
        <v>2</v>
      </c>
      <c r="M2" s="12"/>
      <c r="N2" s="14" t="s">
        <v>3</v>
      </c>
      <c r="O2" s="15"/>
    </row>
    <row r="3" spans="1:16" ht="34.5" thickBot="1" x14ac:dyDescent="0.25">
      <c r="A3" s="16" t="s">
        <v>4</v>
      </c>
      <c r="B3" s="16" t="s">
        <v>5</v>
      </c>
      <c r="C3" s="16" t="s">
        <v>6</v>
      </c>
      <c r="D3" s="16" t="s">
        <v>7</v>
      </c>
      <c r="E3" s="17" t="s">
        <v>8</v>
      </c>
      <c r="F3" s="17" t="s">
        <v>9</v>
      </c>
      <c r="G3" s="17" t="s">
        <v>10</v>
      </c>
      <c r="H3" s="17" t="s">
        <v>11</v>
      </c>
      <c r="I3" s="17" t="s">
        <v>9</v>
      </c>
      <c r="J3" s="17" t="s">
        <v>12</v>
      </c>
      <c r="K3" s="17" t="s">
        <v>13</v>
      </c>
      <c r="L3" s="22" t="s">
        <v>14</v>
      </c>
      <c r="M3" s="22" t="s">
        <v>15</v>
      </c>
      <c r="N3" s="18" t="s">
        <v>16</v>
      </c>
      <c r="O3" s="18" t="s">
        <v>17</v>
      </c>
    </row>
    <row r="4" spans="1:16" ht="45" x14ac:dyDescent="0.2">
      <c r="A4" s="23" t="s">
        <v>64</v>
      </c>
      <c r="B4" s="24" t="s">
        <v>42</v>
      </c>
      <c r="C4" s="24" t="s">
        <v>43</v>
      </c>
      <c r="D4" s="25">
        <v>5057</v>
      </c>
      <c r="E4" s="26">
        <f>+E5+E6</f>
        <v>305150573.5</v>
      </c>
      <c r="F4" s="27">
        <v>0</v>
      </c>
      <c r="G4" s="28">
        <f>+G5+G6</f>
        <v>55498004.780000001</v>
      </c>
      <c r="H4" s="29">
        <f>+SUM(H5:H6)</f>
        <v>465421.859</v>
      </c>
      <c r="I4" s="30">
        <v>0</v>
      </c>
      <c r="J4" s="31">
        <f>+SUM(J5:J6)</f>
        <v>96846.33</v>
      </c>
      <c r="K4" s="31"/>
      <c r="L4" s="80">
        <v>100</v>
      </c>
      <c r="M4" s="81">
        <v>0</v>
      </c>
      <c r="N4" s="82">
        <v>100</v>
      </c>
      <c r="O4" s="83">
        <v>0</v>
      </c>
    </row>
    <row r="5" spans="1:16" ht="45" x14ac:dyDescent="0.2">
      <c r="A5" s="32"/>
      <c r="B5" s="33" t="s">
        <v>44</v>
      </c>
      <c r="C5" s="33" t="s">
        <v>44</v>
      </c>
      <c r="D5" s="34">
        <v>5057</v>
      </c>
      <c r="E5" s="35">
        <v>288623168.18000001</v>
      </c>
      <c r="F5" s="36">
        <v>0</v>
      </c>
      <c r="G5" s="103">
        <v>52280052.030000001</v>
      </c>
      <c r="H5" s="37">
        <v>449960.80499999999</v>
      </c>
      <c r="I5" s="38">
        <v>0</v>
      </c>
      <c r="J5" s="38">
        <v>96846.33</v>
      </c>
      <c r="K5" s="38" t="s">
        <v>60</v>
      </c>
      <c r="L5" s="84">
        <v>94.33</v>
      </c>
      <c r="M5" s="85">
        <v>0</v>
      </c>
      <c r="N5" s="86">
        <v>100</v>
      </c>
      <c r="O5" s="87">
        <v>0</v>
      </c>
      <c r="P5" s="76">
        <f>+E5*100/E4</f>
        <v>94.583852446864242</v>
      </c>
    </row>
    <row r="6" spans="1:16" ht="45" x14ac:dyDescent="0.2">
      <c r="A6" s="32"/>
      <c r="B6" s="33" t="s">
        <v>45</v>
      </c>
      <c r="C6" s="33" t="s">
        <v>45</v>
      </c>
      <c r="D6" s="34">
        <v>5057</v>
      </c>
      <c r="E6" s="35">
        <v>16527405.32</v>
      </c>
      <c r="F6" s="39">
        <v>0</v>
      </c>
      <c r="G6" s="103">
        <v>3217952.75</v>
      </c>
      <c r="H6" s="37">
        <v>15461.054</v>
      </c>
      <c r="I6" s="38">
        <v>0</v>
      </c>
      <c r="J6" s="38" t="s">
        <v>65</v>
      </c>
      <c r="K6" s="38" t="s">
        <v>60</v>
      </c>
      <c r="L6" s="84">
        <v>5.67</v>
      </c>
      <c r="M6" s="85">
        <v>0</v>
      </c>
      <c r="N6" s="86">
        <v>100</v>
      </c>
      <c r="O6" s="87">
        <v>0</v>
      </c>
    </row>
    <row r="7" spans="1:16" ht="78.75" x14ac:dyDescent="0.2">
      <c r="A7" s="32" t="s">
        <v>64</v>
      </c>
      <c r="B7" s="24" t="s">
        <v>46</v>
      </c>
      <c r="C7" s="24" t="s">
        <v>47</v>
      </c>
      <c r="D7" s="40">
        <v>5057</v>
      </c>
      <c r="E7" s="41">
        <f>+SUM(E8:E12)</f>
        <v>57143319.839999996</v>
      </c>
      <c r="F7" s="42">
        <v>0</v>
      </c>
      <c r="G7" s="43">
        <f>+SUM(G8:G12)</f>
        <v>11977683</v>
      </c>
      <c r="H7" s="44">
        <f>+SUM(H8:H12)</f>
        <v>6274800</v>
      </c>
      <c r="I7" s="45">
        <v>0</v>
      </c>
      <c r="J7" s="45">
        <f>+SUM(J8:J12)</f>
        <v>1988217</v>
      </c>
      <c r="K7" s="45">
        <v>0</v>
      </c>
      <c r="L7" s="88">
        <v>100</v>
      </c>
      <c r="M7" s="89">
        <v>0</v>
      </c>
      <c r="N7" s="90">
        <v>100</v>
      </c>
      <c r="O7" s="91">
        <v>0</v>
      </c>
    </row>
    <row r="8" spans="1:16" ht="18.75" thickBot="1" x14ac:dyDescent="0.25">
      <c r="A8" s="32"/>
      <c r="B8" s="46" t="s">
        <v>48</v>
      </c>
      <c r="C8" s="46" t="s">
        <v>48</v>
      </c>
      <c r="D8" s="34">
        <v>5057</v>
      </c>
      <c r="E8" s="47">
        <v>25548879.199999999</v>
      </c>
      <c r="F8" s="39">
        <v>0</v>
      </c>
      <c r="G8" s="103">
        <v>4974470.28</v>
      </c>
      <c r="H8" s="48">
        <v>3144960</v>
      </c>
      <c r="I8" s="49">
        <v>0</v>
      </c>
      <c r="J8" s="49">
        <v>987414</v>
      </c>
      <c r="K8" s="49" t="s">
        <v>61</v>
      </c>
      <c r="L8" s="84">
        <v>47.33</v>
      </c>
      <c r="M8" s="92">
        <v>0</v>
      </c>
      <c r="N8" s="86">
        <v>100</v>
      </c>
      <c r="O8" s="87">
        <v>0</v>
      </c>
    </row>
    <row r="9" spans="1:16" ht="12" thickBot="1" x14ac:dyDescent="0.25">
      <c r="A9" s="32"/>
      <c r="B9" s="46" t="s">
        <v>49</v>
      </c>
      <c r="C9" s="46" t="s">
        <v>49</v>
      </c>
      <c r="D9" s="34">
        <v>5057</v>
      </c>
      <c r="E9" s="47">
        <v>6633017.5300000003</v>
      </c>
      <c r="F9" s="39">
        <v>0</v>
      </c>
      <c r="G9" s="103">
        <v>1291475.3999999999</v>
      </c>
      <c r="H9" s="48">
        <v>982800</v>
      </c>
      <c r="I9" s="49">
        <v>0</v>
      </c>
      <c r="J9" s="49">
        <v>259177</v>
      </c>
      <c r="K9" s="49" t="s">
        <v>62</v>
      </c>
      <c r="L9" s="84">
        <v>12.29</v>
      </c>
      <c r="M9" s="92">
        <v>0</v>
      </c>
      <c r="N9" s="86">
        <v>100</v>
      </c>
      <c r="O9" s="93">
        <v>0</v>
      </c>
    </row>
    <row r="10" spans="1:16" ht="27.75" thickBot="1" x14ac:dyDescent="0.25">
      <c r="A10" s="32"/>
      <c r="B10" s="46" t="s">
        <v>50</v>
      </c>
      <c r="C10" s="46" t="s">
        <v>50</v>
      </c>
      <c r="D10" s="34">
        <v>5057</v>
      </c>
      <c r="E10" s="103">
        <v>17547892.32</v>
      </c>
      <c r="F10" s="39">
        <v>0</v>
      </c>
      <c r="G10" s="103">
        <v>4134141.3000000003</v>
      </c>
      <c r="H10" s="48">
        <v>1375920</v>
      </c>
      <c r="I10" s="49">
        <v>0</v>
      </c>
      <c r="J10" s="49">
        <v>507338</v>
      </c>
      <c r="K10" s="49" t="s">
        <v>61</v>
      </c>
      <c r="L10" s="84">
        <v>32.5</v>
      </c>
      <c r="M10" s="92">
        <v>0</v>
      </c>
      <c r="N10" s="86">
        <v>100</v>
      </c>
      <c r="O10" s="93">
        <v>0</v>
      </c>
    </row>
    <row r="11" spans="1:16" ht="18.75" thickBot="1" x14ac:dyDescent="0.25">
      <c r="A11" s="32"/>
      <c r="B11" s="46" t="s">
        <v>51</v>
      </c>
      <c r="C11" s="46" t="s">
        <v>51</v>
      </c>
      <c r="D11" s="34">
        <v>5057</v>
      </c>
      <c r="E11" s="103">
        <v>3039716.53</v>
      </c>
      <c r="F11" s="39">
        <v>0</v>
      </c>
      <c r="G11" s="103">
        <v>1236956.28</v>
      </c>
      <c r="H11" s="48">
        <v>393120</v>
      </c>
      <c r="I11" s="49">
        <v>0</v>
      </c>
      <c r="J11" s="49">
        <v>144850</v>
      </c>
      <c r="K11" s="49" t="s">
        <v>61</v>
      </c>
      <c r="L11" s="84">
        <v>5.6</v>
      </c>
      <c r="M11" s="92">
        <v>0</v>
      </c>
      <c r="N11" s="86">
        <v>100</v>
      </c>
      <c r="O11" s="93">
        <v>0</v>
      </c>
    </row>
    <row r="12" spans="1:16" ht="12" thickBot="1" x14ac:dyDescent="0.25">
      <c r="A12" s="32"/>
      <c r="B12" s="46" t="s">
        <v>52</v>
      </c>
      <c r="C12" s="46" t="s">
        <v>52</v>
      </c>
      <c r="D12" s="34">
        <v>5057</v>
      </c>
      <c r="E12" s="103">
        <v>4373814.26</v>
      </c>
      <c r="F12" s="39">
        <v>0</v>
      </c>
      <c r="G12" s="103">
        <v>340639.74</v>
      </c>
      <c r="H12" s="48">
        <v>378000</v>
      </c>
      <c r="I12" s="49">
        <v>0</v>
      </c>
      <c r="J12" s="49">
        <v>89438</v>
      </c>
      <c r="K12" s="49" t="s">
        <v>61</v>
      </c>
      <c r="L12" s="84">
        <v>2.27</v>
      </c>
      <c r="M12" s="92">
        <v>0</v>
      </c>
      <c r="N12" s="86">
        <v>100</v>
      </c>
      <c r="O12" s="93">
        <v>0</v>
      </c>
    </row>
    <row r="13" spans="1:16" ht="67.5" x14ac:dyDescent="0.2">
      <c r="A13" s="32" t="s">
        <v>64</v>
      </c>
      <c r="B13" s="24" t="s">
        <v>53</v>
      </c>
      <c r="C13" s="24" t="s">
        <v>54</v>
      </c>
      <c r="D13" s="40">
        <v>5057</v>
      </c>
      <c r="E13" s="41">
        <f>+SUM(E14)</f>
        <v>31831058.219999999</v>
      </c>
      <c r="F13" s="42">
        <f>+E14+F14</f>
        <v>50905320.149999999</v>
      </c>
      <c r="G13" s="43">
        <f>+SUM(G14)</f>
        <v>11032772.779999999</v>
      </c>
      <c r="H13" s="44">
        <f>+SUM(H14)</f>
        <v>6391.32</v>
      </c>
      <c r="I13" s="45">
        <v>0</v>
      </c>
      <c r="J13" s="45">
        <f>+SUM(J14)</f>
        <v>1546.83</v>
      </c>
      <c r="K13" s="45">
        <v>0</v>
      </c>
      <c r="L13" s="88">
        <v>100</v>
      </c>
      <c r="M13" s="89">
        <v>0</v>
      </c>
      <c r="N13" s="90">
        <v>100</v>
      </c>
      <c r="O13" s="91">
        <v>0</v>
      </c>
    </row>
    <row r="14" spans="1:16" ht="18.75" thickBot="1" x14ac:dyDescent="0.25">
      <c r="A14" s="32"/>
      <c r="B14" s="46" t="s">
        <v>55</v>
      </c>
      <c r="C14" s="46" t="s">
        <v>55</v>
      </c>
      <c r="D14" s="34">
        <v>5057</v>
      </c>
      <c r="E14" s="103">
        <v>31831058.219999999</v>
      </c>
      <c r="F14" s="103">
        <v>19074261.93</v>
      </c>
      <c r="G14" s="103">
        <v>11032772.779999999</v>
      </c>
      <c r="H14" s="48">
        <v>6391.32</v>
      </c>
      <c r="I14" s="49">
        <v>0</v>
      </c>
      <c r="J14" s="49">
        <v>1546.83</v>
      </c>
      <c r="K14" s="49" t="s">
        <v>63</v>
      </c>
      <c r="L14" s="84">
        <v>100</v>
      </c>
      <c r="M14" s="92">
        <v>0</v>
      </c>
      <c r="N14" s="94">
        <v>100</v>
      </c>
      <c r="O14" s="93">
        <v>0</v>
      </c>
    </row>
    <row r="15" spans="1:16" ht="45" x14ac:dyDescent="0.2">
      <c r="A15" s="54" t="s">
        <v>64</v>
      </c>
      <c r="B15" s="24" t="s">
        <v>56</v>
      </c>
      <c r="C15" s="24" t="s">
        <v>57</v>
      </c>
      <c r="D15" s="40">
        <v>5057</v>
      </c>
      <c r="E15" s="50">
        <v>2520025.2000000002</v>
      </c>
      <c r="F15" s="51">
        <v>0</v>
      </c>
      <c r="G15" s="52"/>
      <c r="H15" s="60"/>
      <c r="I15" s="53"/>
      <c r="J15" s="53"/>
      <c r="K15" s="53"/>
      <c r="L15" s="95"/>
      <c r="M15" s="96"/>
      <c r="N15" s="95"/>
      <c r="O15" s="91"/>
    </row>
    <row r="16" spans="1:16" ht="27.75" thickBot="1" x14ac:dyDescent="0.25">
      <c r="A16" s="54"/>
      <c r="B16" s="46" t="s">
        <v>58</v>
      </c>
      <c r="C16" s="46" t="s">
        <v>58</v>
      </c>
      <c r="D16" s="34">
        <v>5057</v>
      </c>
      <c r="E16" s="55">
        <v>0</v>
      </c>
      <c r="F16" s="56">
        <v>0</v>
      </c>
      <c r="G16" s="57"/>
      <c r="H16" s="61"/>
      <c r="I16" s="59"/>
      <c r="J16" s="59"/>
      <c r="K16" s="59"/>
      <c r="L16" s="97"/>
      <c r="M16" s="98"/>
      <c r="N16" s="97"/>
      <c r="O16" s="87"/>
    </row>
    <row r="17" spans="1:15" x14ac:dyDescent="0.2">
      <c r="A17" s="54"/>
      <c r="B17" s="62" t="s">
        <v>59</v>
      </c>
      <c r="C17" s="62" t="s">
        <v>59</v>
      </c>
      <c r="D17" s="34">
        <v>5057</v>
      </c>
      <c r="E17" s="50">
        <v>2520025.2000000002</v>
      </c>
      <c r="F17" s="56"/>
      <c r="G17" s="63"/>
      <c r="H17" s="61"/>
      <c r="I17" s="59"/>
      <c r="J17" s="59"/>
      <c r="K17" s="59"/>
      <c r="L17" s="84"/>
      <c r="M17" s="98"/>
      <c r="N17" s="94"/>
      <c r="O17" s="87"/>
    </row>
    <row r="18" spans="1:15" ht="12" x14ac:dyDescent="0.2">
      <c r="A18" s="32"/>
      <c r="B18" s="24"/>
      <c r="C18" s="24"/>
      <c r="D18" s="40"/>
      <c r="E18" s="50"/>
      <c r="F18" s="51">
        <v>0</v>
      </c>
      <c r="G18" s="52"/>
      <c r="H18" s="44"/>
      <c r="I18" s="45"/>
      <c r="J18" s="45"/>
      <c r="K18" s="45"/>
      <c r="L18" s="88"/>
      <c r="M18" s="89"/>
      <c r="N18" s="90"/>
      <c r="O18" s="91"/>
    </row>
    <row r="19" spans="1:15" ht="12.75" thickBot="1" x14ac:dyDescent="0.25">
      <c r="A19" s="32"/>
      <c r="B19" s="46"/>
      <c r="C19" s="46"/>
      <c r="D19" s="34"/>
      <c r="E19" s="55"/>
      <c r="F19" s="56">
        <v>0</v>
      </c>
      <c r="G19" s="57"/>
      <c r="H19" s="58"/>
      <c r="I19" s="59"/>
      <c r="J19" s="59"/>
      <c r="K19" s="59"/>
      <c r="L19" s="84"/>
      <c r="M19" s="92"/>
      <c r="N19" s="94"/>
      <c r="O19" s="93"/>
    </row>
    <row r="20" spans="1:15" ht="12" x14ac:dyDescent="0.2">
      <c r="A20" s="32"/>
      <c r="B20" s="24"/>
      <c r="C20" s="24"/>
      <c r="D20" s="40"/>
      <c r="E20" s="50"/>
      <c r="F20" s="51">
        <v>0</v>
      </c>
      <c r="G20" s="64"/>
      <c r="H20" s="65"/>
      <c r="I20" s="45"/>
      <c r="J20" s="45"/>
      <c r="K20" s="45"/>
      <c r="L20" s="88"/>
      <c r="M20" s="89"/>
      <c r="N20" s="90"/>
      <c r="O20" s="91"/>
    </row>
    <row r="21" spans="1:15" ht="12.75" thickBot="1" x14ac:dyDescent="0.25">
      <c r="A21" s="66"/>
      <c r="B21" s="46"/>
      <c r="C21" s="46"/>
      <c r="D21" s="67"/>
      <c r="E21" s="68"/>
      <c r="F21" s="69">
        <v>0</v>
      </c>
      <c r="G21" s="70"/>
      <c r="H21" s="71"/>
      <c r="I21" s="72"/>
      <c r="J21" s="72"/>
      <c r="K21" s="72"/>
      <c r="L21" s="99"/>
      <c r="M21" s="100"/>
      <c r="N21" s="101"/>
      <c r="O21" s="102"/>
    </row>
    <row r="22" spans="1:15" ht="12" x14ac:dyDescent="0.2">
      <c r="A22" s="73"/>
      <c r="B22" s="74"/>
      <c r="C22" s="74"/>
      <c r="E22" s="56"/>
      <c r="F22" s="56"/>
      <c r="G22" s="75"/>
      <c r="H22" s="59"/>
      <c r="I22" s="59"/>
      <c r="J22" s="59"/>
    </row>
    <row r="23" spans="1:15" x14ac:dyDescent="0.2">
      <c r="E23" s="76">
        <f>+E20+E18+E15+E13+E7+E4</f>
        <v>396644976.75999999</v>
      </c>
      <c r="F23" s="76">
        <f>+F21+F19+F16+F17+F14+F12+F11+F10+F9+F8+F6+F5</f>
        <v>19074261.93</v>
      </c>
      <c r="G23" s="76">
        <f>+G20+G18+G15+G13+G7+G4</f>
        <v>78508460.560000002</v>
      </c>
      <c r="H23" s="35"/>
      <c r="I23" s="35"/>
      <c r="J23" s="35"/>
    </row>
    <row r="24" spans="1:15" x14ac:dyDescent="0.2">
      <c r="F24" s="76">
        <f>+E23+F23</f>
        <v>415719238.69</v>
      </c>
    </row>
    <row r="25" spans="1:15" x14ac:dyDescent="0.2">
      <c r="E25" s="77"/>
      <c r="F25" s="76">
        <f>-F6-F8-F9-F10-F12</f>
        <v>0</v>
      </c>
    </row>
    <row r="26" spans="1:15" x14ac:dyDescent="0.2">
      <c r="E26" s="76"/>
    </row>
    <row r="29" spans="1:15" x14ac:dyDescent="0.2">
      <c r="B29" s="78"/>
      <c r="C29" s="78"/>
      <c r="D29" s="78"/>
      <c r="E29" s="78"/>
    </row>
    <row r="30" spans="1:15" x14ac:dyDescent="0.2">
      <c r="A30" s="78"/>
      <c r="B30" s="79"/>
      <c r="C30" s="79"/>
      <c r="D30" s="79"/>
      <c r="E30" s="79"/>
      <c r="F30" s="79"/>
      <c r="G30" s="79"/>
    </row>
    <row r="31" spans="1:15" x14ac:dyDescent="0.2">
      <c r="A31" s="79"/>
      <c r="B31" s="79"/>
      <c r="C31" s="79"/>
      <c r="D31" s="79"/>
      <c r="E31" s="79"/>
      <c r="F31" s="79"/>
      <c r="G31" s="79"/>
    </row>
    <row r="32" spans="1:15" x14ac:dyDescent="0.2">
      <c r="A32" s="79"/>
      <c r="B32" s="79"/>
      <c r="C32" s="79"/>
      <c r="D32" s="79"/>
      <c r="E32" s="79"/>
      <c r="F32" s="79"/>
      <c r="G32" s="79"/>
    </row>
    <row r="33" spans="1:7" x14ac:dyDescent="0.2">
      <c r="A33" s="79"/>
      <c r="B33" s="79"/>
      <c r="C33" s="79"/>
      <c r="D33" s="79"/>
      <c r="E33" s="79"/>
      <c r="F33" s="79"/>
      <c r="G33" s="79"/>
    </row>
    <row r="34" spans="1:7" x14ac:dyDescent="0.2">
      <c r="A34" s="79"/>
      <c r="B34" s="79"/>
      <c r="C34" s="79"/>
      <c r="D34" s="79"/>
      <c r="E34" s="79"/>
      <c r="F34" s="79"/>
      <c r="G34" s="79"/>
    </row>
    <row r="35" spans="1:7" x14ac:dyDescent="0.2">
      <c r="A35" s="79"/>
      <c r="B35" s="79"/>
      <c r="C35" s="79"/>
      <c r="D35" s="79"/>
      <c r="E35" s="79"/>
      <c r="F35" s="79"/>
      <c r="G35" s="79"/>
    </row>
  </sheetData>
  <autoFilter ref="A3:O24" xr:uid="{00000000-0009-0000-0000-000000000000}"/>
  <mergeCells count="1">
    <mergeCell ref="A1:O1"/>
  </mergeCells>
  <dataValidations disablePrompts="1" count="1">
    <dataValidation showInputMessage="1" showErrorMessage="1" prompt="Clave asignada al programa/proyecto" sqref="A2:A3" xr:uid="{00000000-0002-0000-0000-000000000000}"/>
  </dataValidations>
  <pageMargins left="0.70866141732283472" right="0.70866141732283472" top="0.74803149606299213" bottom="0.74803149606299213" header="0.31496062992125984" footer="0.31496062992125984"/>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zoomScale="120" zoomScaleNormal="120" zoomScaleSheetLayoutView="100" workbookViewId="0">
      <pane ySplit="1" topLeftCell="A2" activePane="bottomLeft" state="frozen"/>
      <selection pane="bottomLeft" activeCell="A15" sqref="A15"/>
    </sheetView>
  </sheetViews>
  <sheetFormatPr baseColWidth="10" defaultColWidth="12" defaultRowHeight="11.25" x14ac:dyDescent="0.2"/>
  <cols>
    <col min="1" max="1" width="135.83203125" customWidth="1"/>
    <col min="2" max="2" width="12" customWidth="1"/>
  </cols>
  <sheetData>
    <row r="1" spans="1:1" x14ac:dyDescent="0.2">
      <c r="A1" s="1" t="s">
        <v>18</v>
      </c>
    </row>
    <row r="2" spans="1:1" ht="11.25" customHeight="1" x14ac:dyDescent="0.2">
      <c r="A2" s="4" t="s">
        <v>19</v>
      </c>
    </row>
    <row r="3" spans="1:1" ht="11.25" customHeight="1" x14ac:dyDescent="0.2">
      <c r="A3" s="4" t="s">
        <v>20</v>
      </c>
    </row>
    <row r="4" spans="1:1" ht="11.25" customHeight="1" x14ac:dyDescent="0.2">
      <c r="A4" s="4" t="s">
        <v>21</v>
      </c>
    </row>
    <row r="5" spans="1:1" ht="11.25" customHeight="1" x14ac:dyDescent="0.2">
      <c r="A5" s="4" t="s">
        <v>22</v>
      </c>
    </row>
    <row r="6" spans="1:1" ht="11.25" customHeight="1" x14ac:dyDescent="0.2">
      <c r="A6" s="4" t="s">
        <v>23</v>
      </c>
    </row>
    <row r="7" spans="1:1" x14ac:dyDescent="0.2">
      <c r="A7" s="4" t="s">
        <v>24</v>
      </c>
    </row>
    <row r="8" spans="1:1" ht="22.5" customHeight="1" x14ac:dyDescent="0.2">
      <c r="A8" s="4" t="s">
        <v>25</v>
      </c>
    </row>
    <row r="9" spans="1:1" ht="22.5" customHeight="1" x14ac:dyDescent="0.2">
      <c r="A9" s="4" t="s">
        <v>26</v>
      </c>
    </row>
    <row r="10" spans="1:1" x14ac:dyDescent="0.2">
      <c r="A10" s="4" t="s">
        <v>27</v>
      </c>
    </row>
    <row r="11" spans="1:1" ht="22.5" customHeight="1" x14ac:dyDescent="0.2">
      <c r="A11" s="4" t="s">
        <v>28</v>
      </c>
    </row>
    <row r="12" spans="1:1" ht="22.5" customHeight="1" x14ac:dyDescent="0.2">
      <c r="A12" s="4" t="s">
        <v>29</v>
      </c>
    </row>
    <row r="13" spans="1:1" x14ac:dyDescent="0.2">
      <c r="A13" s="4" t="s">
        <v>30</v>
      </c>
    </row>
    <row r="14" spans="1:1" x14ac:dyDescent="0.2">
      <c r="A14" s="5" t="s">
        <v>31</v>
      </c>
    </row>
    <row r="15" spans="1:1" ht="22.5" customHeight="1" x14ac:dyDescent="0.2">
      <c r="A15" s="4" t="s">
        <v>32</v>
      </c>
    </row>
    <row r="16" spans="1:1" x14ac:dyDescent="0.2">
      <c r="A16" s="5" t="s">
        <v>33</v>
      </c>
    </row>
    <row r="17" spans="1:1" ht="11.25" customHeight="1" x14ac:dyDescent="0.2">
      <c r="A17" s="4"/>
    </row>
    <row r="18" spans="1:1" x14ac:dyDescent="0.2">
      <c r="A18" s="2" t="s">
        <v>34</v>
      </c>
    </row>
    <row r="19" spans="1:1" x14ac:dyDescent="0.2">
      <c r="A19" s="4" t="s">
        <v>35</v>
      </c>
    </row>
    <row r="21" spans="1:1" x14ac:dyDescent="0.2">
      <c r="A21" s="7" t="s">
        <v>36</v>
      </c>
    </row>
    <row r="22" spans="1:1" ht="33.75" customHeight="1" x14ac:dyDescent="0.2">
      <c r="A22" s="6" t="s">
        <v>37</v>
      </c>
    </row>
    <row r="24" spans="1:1" ht="38.25" customHeight="1" x14ac:dyDescent="0.2">
      <c r="A24" s="6" t="s">
        <v>38</v>
      </c>
    </row>
    <row r="26" spans="1:1" ht="24" customHeight="1" x14ac:dyDescent="0.2">
      <c r="A26" s="8" t="s">
        <v>39</v>
      </c>
    </row>
    <row r="27" spans="1:1" x14ac:dyDescent="0.2">
      <c r="A27" t="s">
        <v>40</v>
      </c>
    </row>
    <row r="28" spans="1:1" ht="14.25" customHeight="1" x14ac:dyDescent="0.2">
      <c r="A28" t="s">
        <v>41</v>
      </c>
    </row>
  </sheetData>
  <pageMargins left="0.70866141732283472" right="0.70866141732283472" top="0.74803149606299213" bottom="0.74803149606299213" header="0.31496062992125978" footer="0.31496062992125978"/>
  <pageSetup orientation="landscape"/>
  <headerFooter>
    <oddHeader>&amp;C&amp;10 PROYECTOS DE INVERSIÓN</oddHeader>
    <oddFooter>&amp;L&amp;A&amp;R&amp;F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9F01F-48E8-4F26-B125-0434B877A920}">
  <dimension ref="A1:O35"/>
  <sheetViews>
    <sheetView showGridLines="0" tabSelected="1" topLeftCell="A7" zoomScaleNormal="100" workbookViewId="0">
      <selection activeCell="E26" sqref="E26"/>
    </sheetView>
  </sheetViews>
  <sheetFormatPr baseColWidth="10" defaultColWidth="12" defaultRowHeight="11.25" x14ac:dyDescent="0.2"/>
  <cols>
    <col min="1" max="1" width="19.83203125" style="3" customWidth="1"/>
    <col min="2" max="2" width="26.33203125" style="3" bestFit="1" customWidth="1"/>
    <col min="3" max="3" width="35.33203125" style="3" bestFit="1" customWidth="1"/>
    <col min="4" max="4" width="15.5" style="3" bestFit="1" customWidth="1"/>
    <col min="5" max="5" width="16" style="3" bestFit="1" customWidth="1"/>
    <col min="6" max="6" width="16.5" style="3" bestFit="1" customWidth="1"/>
    <col min="7" max="7" width="16.6640625" style="3" bestFit="1" customWidth="1"/>
    <col min="8" max="8" width="17.83203125" style="3" bestFit="1" customWidth="1"/>
    <col min="9" max="11" width="13.33203125" style="3" customWidth="1"/>
    <col min="12" max="15" width="11.83203125" style="3" customWidth="1"/>
    <col min="16" max="16" width="12" style="3" customWidth="1"/>
    <col min="17" max="16384" width="12" style="3"/>
  </cols>
  <sheetData>
    <row r="1" spans="1:15" ht="35.1" customHeight="1" x14ac:dyDescent="0.2">
      <c r="A1" s="167" t="s">
        <v>201</v>
      </c>
      <c r="B1" s="168"/>
      <c r="C1" s="168"/>
      <c r="D1" s="168"/>
      <c r="E1" s="168"/>
      <c r="F1" s="168"/>
      <c r="G1" s="168"/>
      <c r="H1" s="168"/>
      <c r="I1" s="168"/>
      <c r="J1" s="168"/>
      <c r="K1" s="168"/>
      <c r="L1" s="168"/>
      <c r="M1" s="168"/>
      <c r="N1" s="168"/>
      <c r="O1" s="169"/>
    </row>
    <row r="2" spans="1:15" ht="12.75" customHeight="1" x14ac:dyDescent="0.2">
      <c r="A2" s="9"/>
      <c r="B2" s="9"/>
      <c r="C2" s="9"/>
      <c r="D2" s="9"/>
      <c r="E2" s="10"/>
      <c r="F2" s="11" t="s">
        <v>0</v>
      </c>
      <c r="G2" s="12"/>
      <c r="H2" s="19"/>
      <c r="I2" s="20" t="s">
        <v>1</v>
      </c>
      <c r="J2" s="20"/>
      <c r="K2" s="21"/>
      <c r="L2" s="13" t="s">
        <v>2</v>
      </c>
      <c r="M2" s="12"/>
      <c r="N2" s="14" t="s">
        <v>3</v>
      </c>
      <c r="O2" s="15"/>
    </row>
    <row r="3" spans="1:15" ht="34.5" thickBot="1" x14ac:dyDescent="0.25">
      <c r="A3" s="16" t="s">
        <v>4</v>
      </c>
      <c r="B3" s="16" t="s">
        <v>5</v>
      </c>
      <c r="C3" s="16" t="s">
        <v>6</v>
      </c>
      <c r="D3" s="16" t="s">
        <v>7</v>
      </c>
      <c r="E3" s="17" t="s">
        <v>8</v>
      </c>
      <c r="F3" s="17" t="s">
        <v>9</v>
      </c>
      <c r="G3" s="17" t="s">
        <v>10</v>
      </c>
      <c r="H3" s="157" t="s">
        <v>11</v>
      </c>
      <c r="I3" s="157" t="s">
        <v>9</v>
      </c>
      <c r="J3" s="157" t="s">
        <v>12</v>
      </c>
      <c r="K3" s="157" t="s">
        <v>13</v>
      </c>
      <c r="L3" s="161" t="s">
        <v>14</v>
      </c>
      <c r="M3" s="161" t="s">
        <v>15</v>
      </c>
      <c r="N3" s="165" t="s">
        <v>16</v>
      </c>
      <c r="O3" s="165" t="s">
        <v>17</v>
      </c>
    </row>
    <row r="4" spans="1:15" ht="45" x14ac:dyDescent="0.2">
      <c r="A4" s="23" t="s">
        <v>64</v>
      </c>
      <c r="B4" s="24" t="s">
        <v>42</v>
      </c>
      <c r="C4" s="24" t="s">
        <v>43</v>
      </c>
      <c r="D4" s="25">
        <v>5057</v>
      </c>
      <c r="E4" s="26">
        <f>+E5+E6</f>
        <v>305150573.5</v>
      </c>
      <c r="F4" s="42">
        <f>SUM(E5:E6)-SUM(F5:F6)</f>
        <v>304736316.69999999</v>
      </c>
      <c r="G4" s="151">
        <f>+G5+G6</f>
        <v>304736316.57999998</v>
      </c>
      <c r="H4" s="29">
        <f>+SUM(H5:H6)</f>
        <v>465421.859</v>
      </c>
      <c r="I4" s="30">
        <v>0</v>
      </c>
      <c r="J4" s="31">
        <f>+SUM(J5:J6)</f>
        <v>425011.84500000009</v>
      </c>
      <c r="K4" s="31" t="s">
        <v>60</v>
      </c>
      <c r="L4" s="80">
        <f>+L5+L6</f>
        <v>99.864245078995395</v>
      </c>
      <c r="M4" s="80">
        <f>+M5+M6</f>
        <v>99.999999960621693</v>
      </c>
      <c r="N4" s="82">
        <f>+J4*100/H4</f>
        <v>91.317551331425562</v>
      </c>
      <c r="O4" s="83">
        <v>0</v>
      </c>
    </row>
    <row r="5" spans="1:15" ht="45" x14ac:dyDescent="0.2">
      <c r="A5" s="32"/>
      <c r="B5" s="33" t="s">
        <v>44</v>
      </c>
      <c r="C5" s="33" t="s">
        <v>44</v>
      </c>
      <c r="D5" s="34">
        <v>5057</v>
      </c>
      <c r="E5" s="35">
        <v>288623168.18000001</v>
      </c>
      <c r="F5" s="36">
        <v>0</v>
      </c>
      <c r="G5" s="104">
        <v>288623168.07999998</v>
      </c>
      <c r="H5" s="37">
        <v>449960.80499999999</v>
      </c>
      <c r="I5" s="38">
        <v>0</v>
      </c>
      <c r="J5" s="38">
        <v>409555.19500000007</v>
      </c>
      <c r="K5" s="38" t="s">
        <v>60</v>
      </c>
      <c r="L5" s="84">
        <f>+G5*100/E4</f>
        <v>94.583852414093528</v>
      </c>
      <c r="M5" s="84">
        <f>+G5*100/F4</f>
        <v>94.712429160236027</v>
      </c>
      <c r="N5" s="86">
        <f>+J5*100/H4</f>
        <v>87.996553466561636</v>
      </c>
      <c r="O5" s="87">
        <v>0</v>
      </c>
    </row>
    <row r="6" spans="1:15" ht="45" x14ac:dyDescent="0.2">
      <c r="A6" s="32"/>
      <c r="B6" s="33" t="s">
        <v>45</v>
      </c>
      <c r="C6" s="33" t="s">
        <v>45</v>
      </c>
      <c r="D6" s="34">
        <v>5057</v>
      </c>
      <c r="E6" s="35">
        <v>16527405.32</v>
      </c>
      <c r="F6" s="39">
        <v>414256.8</v>
      </c>
      <c r="G6" s="104">
        <v>16113148.5</v>
      </c>
      <c r="H6" s="37">
        <v>15461.054</v>
      </c>
      <c r="I6" s="38">
        <v>0</v>
      </c>
      <c r="J6" s="38">
        <v>15456.65</v>
      </c>
      <c r="K6" s="38" t="s">
        <v>60</v>
      </c>
      <c r="L6" s="84">
        <f>+G6*100/E4</f>
        <v>5.2803926649018731</v>
      </c>
      <c r="M6" s="84">
        <f>+G6*100/F4</f>
        <v>5.2875708003856703</v>
      </c>
      <c r="N6" s="105">
        <f>+J6*100/H4</f>
        <v>3.3209978648639278</v>
      </c>
      <c r="O6" s="87">
        <v>0</v>
      </c>
    </row>
    <row r="7" spans="1:15" ht="78.75" x14ac:dyDescent="0.2">
      <c r="A7" s="32" t="s">
        <v>70</v>
      </c>
      <c r="B7" s="24" t="s">
        <v>46</v>
      </c>
      <c r="C7" s="24" t="s">
        <v>47</v>
      </c>
      <c r="D7" s="40">
        <v>5057</v>
      </c>
      <c r="E7" s="41">
        <f>+SUM(E8:E12)</f>
        <v>57143319.839999996</v>
      </c>
      <c r="F7" s="42">
        <f>SUM(E8:E12)-SUM(F8:F12)</f>
        <v>52848638.189999998</v>
      </c>
      <c r="G7" s="152">
        <f>+SUM(G8:G12)</f>
        <v>52848638.190000005</v>
      </c>
      <c r="H7" s="44">
        <f>+SUM(H8:H12)</f>
        <v>6274800</v>
      </c>
      <c r="I7" s="45">
        <v>0</v>
      </c>
      <c r="J7" s="45">
        <f>+SUM(J8:J12)</f>
        <v>6265939.5</v>
      </c>
      <c r="K7" s="45" t="s">
        <v>61</v>
      </c>
      <c r="L7" s="88">
        <f>+G7*100/E7</f>
        <v>92.484367968075716</v>
      </c>
      <c r="M7" s="88">
        <f>+G7*100/F7</f>
        <v>100.00000000000003</v>
      </c>
      <c r="N7" s="90">
        <f>+J7*100/H7</f>
        <v>99.858792312105564</v>
      </c>
      <c r="O7" s="91">
        <v>0</v>
      </c>
    </row>
    <row r="8" spans="1:15" ht="18.75" thickBot="1" x14ac:dyDescent="0.25">
      <c r="A8" s="32"/>
      <c r="B8" s="46" t="s">
        <v>48</v>
      </c>
      <c r="C8" s="46" t="s">
        <v>48</v>
      </c>
      <c r="D8" s="34">
        <v>5057</v>
      </c>
      <c r="E8" s="47">
        <v>25548879.199999999</v>
      </c>
      <c r="F8" s="39">
        <v>338964.47</v>
      </c>
      <c r="G8" s="104">
        <v>25209914.73</v>
      </c>
      <c r="H8" s="48">
        <v>3144960</v>
      </c>
      <c r="I8" s="49">
        <v>0</v>
      </c>
      <c r="J8" s="49">
        <v>3147303</v>
      </c>
      <c r="K8" s="49" t="s">
        <v>61</v>
      </c>
      <c r="L8" s="84">
        <f>+G8*100/E7</f>
        <v>44.1169935533798</v>
      </c>
      <c r="M8" s="84">
        <f>+G8*100/$F$7</f>
        <v>47.702108499685451</v>
      </c>
      <c r="N8" s="86">
        <f>+J8*100/H7</f>
        <v>50.157821763243447</v>
      </c>
      <c r="O8" s="87">
        <v>0</v>
      </c>
    </row>
    <row r="9" spans="1:15" ht="12" thickBot="1" x14ac:dyDescent="0.25">
      <c r="A9" s="32"/>
      <c r="B9" s="46" t="s">
        <v>49</v>
      </c>
      <c r="C9" s="46" t="s">
        <v>49</v>
      </c>
      <c r="D9" s="34">
        <v>5057</v>
      </c>
      <c r="E9" s="47">
        <v>6633017.5300000003</v>
      </c>
      <c r="F9" s="107">
        <v>185417.03</v>
      </c>
      <c r="G9" s="104">
        <v>6447600.5</v>
      </c>
      <c r="H9" s="48">
        <v>982800</v>
      </c>
      <c r="I9" s="49">
        <v>0</v>
      </c>
      <c r="J9" s="49">
        <v>1063121.5</v>
      </c>
      <c r="K9" s="49" t="s">
        <v>62</v>
      </c>
      <c r="L9" s="84">
        <f>+G9*100/E7</f>
        <v>11.283209512595935</v>
      </c>
      <c r="M9" s="84">
        <f>+G9*100/$F$7</f>
        <v>12.200126097516005</v>
      </c>
      <c r="N9" s="86">
        <f>+J9*100/H7</f>
        <v>16.942715305667114</v>
      </c>
      <c r="O9" s="93">
        <v>0</v>
      </c>
    </row>
    <row r="10" spans="1:15" ht="27.75" thickBot="1" x14ac:dyDescent="0.25">
      <c r="A10" s="32"/>
      <c r="B10" s="46" t="s">
        <v>50</v>
      </c>
      <c r="C10" s="46" t="s">
        <v>50</v>
      </c>
      <c r="D10" s="34">
        <v>5057</v>
      </c>
      <c r="E10" s="103">
        <v>17547892.32</v>
      </c>
      <c r="F10" s="39">
        <v>498830.1</v>
      </c>
      <c r="G10" s="104">
        <v>17049062.219999999</v>
      </c>
      <c r="H10" s="48">
        <v>1375920</v>
      </c>
      <c r="I10" s="49">
        <v>0</v>
      </c>
      <c r="J10" s="49">
        <v>1389846</v>
      </c>
      <c r="K10" s="49" t="s">
        <v>61</v>
      </c>
      <c r="L10" s="84">
        <f>+G10*100/E7</f>
        <v>29.835617300039601</v>
      </c>
      <c r="M10" s="84">
        <f>+G10*100/$F$7</f>
        <v>32.260173211475518</v>
      </c>
      <c r="N10" s="86">
        <f>+J10*100/H7</f>
        <v>22.149646203863071</v>
      </c>
      <c r="O10" s="93">
        <v>0</v>
      </c>
    </row>
    <row r="11" spans="1:15" ht="18.75" thickBot="1" x14ac:dyDescent="0.25">
      <c r="A11" s="32"/>
      <c r="B11" s="46" t="s">
        <v>51</v>
      </c>
      <c r="C11" s="46" t="s">
        <v>51</v>
      </c>
      <c r="D11" s="34">
        <v>5057</v>
      </c>
      <c r="E11" s="103">
        <v>3039716.53</v>
      </c>
      <c r="F11" s="39">
        <v>311310.71999999997</v>
      </c>
      <c r="G11" s="104">
        <v>2728405.8099999996</v>
      </c>
      <c r="H11" s="48">
        <v>393120</v>
      </c>
      <c r="I11" s="49">
        <v>0</v>
      </c>
      <c r="J11" s="49">
        <v>427421</v>
      </c>
      <c r="K11" s="49" t="s">
        <v>61</v>
      </c>
      <c r="L11" s="84">
        <f>+G11*100/E7</f>
        <v>4.7746715060298808</v>
      </c>
      <c r="M11" s="84">
        <f>+G11*100/$F$7</f>
        <v>5.1626795002567683</v>
      </c>
      <c r="N11" s="86">
        <f>+J11*100/H7</f>
        <v>6.8117071460444958</v>
      </c>
      <c r="O11" s="93">
        <v>0</v>
      </c>
    </row>
    <row r="12" spans="1:15" ht="12" thickBot="1" x14ac:dyDescent="0.25">
      <c r="A12" s="32"/>
      <c r="B12" s="46" t="s">
        <v>52</v>
      </c>
      <c r="C12" s="46" t="s">
        <v>52</v>
      </c>
      <c r="D12" s="34">
        <v>5057</v>
      </c>
      <c r="E12" s="103">
        <v>4373814.26</v>
      </c>
      <c r="F12" s="107">
        <v>2960159.33</v>
      </c>
      <c r="G12" s="104">
        <v>1413654.9299999997</v>
      </c>
      <c r="H12" s="48">
        <v>378000</v>
      </c>
      <c r="I12" s="49">
        <v>0</v>
      </c>
      <c r="J12" s="49">
        <v>238248</v>
      </c>
      <c r="K12" s="49" t="s">
        <v>61</v>
      </c>
      <c r="L12" s="84">
        <f>+G12*100/E7</f>
        <v>2.4738760960304749</v>
      </c>
      <c r="M12" s="84">
        <f>+G12*100/$F$7</f>
        <v>2.6749126910662593</v>
      </c>
      <c r="N12" s="86">
        <f>+J12*100/H7</f>
        <v>3.7969018932874357</v>
      </c>
      <c r="O12" s="93">
        <v>0</v>
      </c>
    </row>
    <row r="13" spans="1:15" ht="67.5" x14ac:dyDescent="0.2">
      <c r="A13" s="32" t="s">
        <v>64</v>
      </c>
      <c r="B13" s="24" t="s">
        <v>53</v>
      </c>
      <c r="C13" s="24" t="s">
        <v>54</v>
      </c>
      <c r="D13" s="40">
        <v>5057</v>
      </c>
      <c r="E13" s="41">
        <f>+SUM(E14)</f>
        <v>55136070.170000002</v>
      </c>
      <c r="F13" s="42">
        <f>+E14-F14</f>
        <v>54425440.5</v>
      </c>
      <c r="G13" s="152">
        <f>+SUM(G14)</f>
        <v>54425440.5</v>
      </c>
      <c r="H13" s="44">
        <f>+SUM(H14)</f>
        <v>6391.32</v>
      </c>
      <c r="I13" s="45">
        <v>0</v>
      </c>
      <c r="J13" s="45">
        <f>+SUM(J14)</f>
        <v>6340.3199999999988</v>
      </c>
      <c r="K13" s="45" t="s">
        <v>67</v>
      </c>
      <c r="L13" s="88">
        <f>+G13*100/E13</f>
        <v>98.711134711253578</v>
      </c>
      <c r="M13" s="88">
        <f>+G13*100/F13</f>
        <v>100</v>
      </c>
      <c r="N13" s="90">
        <f>+J13*100/H13</f>
        <v>99.202042770507489</v>
      </c>
      <c r="O13" s="91">
        <v>0</v>
      </c>
    </row>
    <row r="14" spans="1:15" ht="18.75" thickBot="1" x14ac:dyDescent="0.25">
      <c r="A14" s="32"/>
      <c r="B14" s="46" t="s">
        <v>55</v>
      </c>
      <c r="C14" s="46" t="s">
        <v>55</v>
      </c>
      <c r="D14" s="34">
        <v>5057</v>
      </c>
      <c r="E14" s="103">
        <v>55136070.170000002</v>
      </c>
      <c r="F14" s="103">
        <v>710629.67</v>
      </c>
      <c r="G14" s="104">
        <v>54425440.5</v>
      </c>
      <c r="H14" s="48">
        <v>6391.32</v>
      </c>
      <c r="I14" s="49">
        <v>0</v>
      </c>
      <c r="J14" s="49">
        <v>6340.3199999999988</v>
      </c>
      <c r="K14" s="49" t="s">
        <v>67</v>
      </c>
      <c r="L14" s="84">
        <f>+G14*100/E13</f>
        <v>98.711134711253578</v>
      </c>
      <c r="M14" s="84">
        <f>+G14*100/F13</f>
        <v>100</v>
      </c>
      <c r="N14" s="94">
        <f>+J14*100/H13</f>
        <v>99.202042770507489</v>
      </c>
      <c r="O14" s="93">
        <v>0</v>
      </c>
    </row>
    <row r="15" spans="1:15" ht="45" x14ac:dyDescent="0.2">
      <c r="A15" s="54" t="s">
        <v>64</v>
      </c>
      <c r="B15" s="24" t="s">
        <v>56</v>
      </c>
      <c r="C15" s="24" t="s">
        <v>57</v>
      </c>
      <c r="D15" s="40">
        <v>5057</v>
      </c>
      <c r="E15" s="50">
        <v>2520025.2000000002</v>
      </c>
      <c r="F15" s="42">
        <f>SUM(E16:E17)-SUM(F16:F17)</f>
        <v>2199330.1300000004</v>
      </c>
      <c r="G15" s="152">
        <f>+SUM(G16:G17)</f>
        <v>2199330.1300000004</v>
      </c>
      <c r="H15" s="160">
        <f>+SUM(H16:H17)</f>
        <v>24000000</v>
      </c>
      <c r="I15" s="159">
        <v>0</v>
      </c>
      <c r="J15" s="158">
        <f>+SUM(J16:J17)</f>
        <v>8200000</v>
      </c>
      <c r="K15" s="53"/>
      <c r="L15" s="162">
        <f>+G15*100/E15</f>
        <v>87.274132417405994</v>
      </c>
      <c r="M15" s="162">
        <f>+G15*100/F15</f>
        <v>100</v>
      </c>
      <c r="N15" s="166">
        <f>+J15*100/H15</f>
        <v>34.166666666666664</v>
      </c>
      <c r="O15" s="91">
        <v>0</v>
      </c>
    </row>
    <row r="16" spans="1:15" ht="27.75" thickBot="1" x14ac:dyDescent="0.25">
      <c r="A16" s="54"/>
      <c r="B16" s="46" t="s">
        <v>58</v>
      </c>
      <c r="C16" s="46" t="s">
        <v>58</v>
      </c>
      <c r="D16" s="34">
        <v>5057</v>
      </c>
      <c r="E16" s="55">
        <v>0</v>
      </c>
      <c r="F16" s="56">
        <v>0</v>
      </c>
      <c r="G16" s="75"/>
      <c r="H16" s="61"/>
      <c r="I16" s="106" t="s">
        <v>69</v>
      </c>
      <c r="J16" s="59"/>
      <c r="K16" s="59"/>
      <c r="L16" s="84"/>
      <c r="M16" s="163"/>
      <c r="N16" s="86"/>
      <c r="O16" s="87"/>
    </row>
    <row r="17" spans="1:15" x14ac:dyDescent="0.2">
      <c r="A17" s="54"/>
      <c r="B17" s="62" t="s">
        <v>59</v>
      </c>
      <c r="C17" s="62" t="s">
        <v>59</v>
      </c>
      <c r="D17" s="34">
        <v>5057</v>
      </c>
      <c r="E17" s="55">
        <v>2520025.2000000002</v>
      </c>
      <c r="F17" s="56">
        <v>320695.07</v>
      </c>
      <c r="G17" s="153">
        <v>2199330.1300000004</v>
      </c>
      <c r="H17" s="61">
        <v>24000000</v>
      </c>
      <c r="I17" s="106" t="s">
        <v>69</v>
      </c>
      <c r="J17" s="59">
        <v>8200000</v>
      </c>
      <c r="K17" s="59" t="s">
        <v>68</v>
      </c>
      <c r="L17" s="84">
        <f>+G17*100/E15</f>
        <v>87.274132417405994</v>
      </c>
      <c r="M17" s="84">
        <f>+G17*100/F15</f>
        <v>100</v>
      </c>
      <c r="N17" s="105">
        <f>+J17*100/H15</f>
        <v>34.166666666666664</v>
      </c>
      <c r="O17" s="87">
        <v>0</v>
      </c>
    </row>
    <row r="18" spans="1:15" ht="12" x14ac:dyDescent="0.2">
      <c r="A18" s="32"/>
      <c r="B18" s="24"/>
      <c r="C18" s="24"/>
      <c r="D18" s="40"/>
      <c r="E18" s="50"/>
      <c r="F18" s="51">
        <v>0</v>
      </c>
      <c r="G18" s="154"/>
      <c r="H18" s="44"/>
      <c r="I18" s="45"/>
      <c r="J18" s="45"/>
      <c r="K18" s="45"/>
      <c r="L18" s="88"/>
      <c r="M18" s="164"/>
      <c r="N18" s="90"/>
      <c r="O18" s="91"/>
    </row>
    <row r="19" spans="1:15" ht="12.75" thickBot="1" x14ac:dyDescent="0.25">
      <c r="A19" s="32"/>
      <c r="B19" s="46"/>
      <c r="C19" s="46"/>
      <c r="D19" s="34"/>
      <c r="E19" s="55"/>
      <c r="F19" s="56">
        <v>0</v>
      </c>
      <c r="G19" s="75"/>
      <c r="H19" s="58"/>
      <c r="I19" s="59"/>
      <c r="J19" s="59"/>
      <c r="K19" s="59"/>
      <c r="L19" s="84"/>
      <c r="M19" s="94"/>
      <c r="N19" s="94"/>
      <c r="O19" s="93"/>
    </row>
    <row r="20" spans="1:15" ht="12" x14ac:dyDescent="0.2">
      <c r="A20" s="32"/>
      <c r="B20" s="24"/>
      <c r="C20" s="24"/>
      <c r="D20" s="40"/>
      <c r="E20" s="50"/>
      <c r="F20" s="51">
        <v>0</v>
      </c>
      <c r="G20" s="155"/>
      <c r="H20" s="65"/>
      <c r="I20" s="45"/>
      <c r="J20" s="45"/>
      <c r="K20" s="45"/>
      <c r="L20" s="88"/>
      <c r="M20" s="164"/>
      <c r="N20" s="90"/>
      <c r="O20" s="91"/>
    </row>
    <row r="21" spans="1:15" ht="12.75" thickBot="1" x14ac:dyDescent="0.25">
      <c r="A21" s="66"/>
      <c r="B21" s="46"/>
      <c r="C21" s="46"/>
      <c r="D21" s="67"/>
      <c r="E21" s="68"/>
      <c r="F21" s="69">
        <v>0</v>
      </c>
      <c r="G21" s="156"/>
      <c r="H21" s="71"/>
      <c r="I21" s="72"/>
      <c r="J21" s="72"/>
      <c r="K21" s="72"/>
      <c r="L21" s="99"/>
      <c r="M21" s="101"/>
      <c r="N21" s="101"/>
      <c r="O21" s="102"/>
    </row>
    <row r="22" spans="1:15" ht="12" x14ac:dyDescent="0.2">
      <c r="A22" s="73"/>
      <c r="B22" s="74"/>
      <c r="C22" s="74"/>
      <c r="E22" s="56"/>
      <c r="F22" s="56"/>
      <c r="G22" s="75"/>
      <c r="H22" s="59"/>
      <c r="I22" s="59"/>
      <c r="J22" s="59"/>
    </row>
    <row r="23" spans="1:15" x14ac:dyDescent="0.2">
      <c r="I23" s="35"/>
      <c r="J23" s="35"/>
    </row>
    <row r="24" spans="1:15" x14ac:dyDescent="0.2">
      <c r="B24" s="3" t="s">
        <v>202</v>
      </c>
      <c r="E24" s="3" t="s">
        <v>204</v>
      </c>
    </row>
    <row r="26" spans="1:15" x14ac:dyDescent="0.2">
      <c r="B26" s="3" t="s">
        <v>203</v>
      </c>
      <c r="E26" s="3" t="s">
        <v>205</v>
      </c>
    </row>
    <row r="29" spans="1:15" x14ac:dyDescent="0.2">
      <c r="B29" s="78"/>
      <c r="C29" s="78"/>
      <c r="D29" s="78"/>
      <c r="E29" s="78"/>
    </row>
    <row r="30" spans="1:15" x14ac:dyDescent="0.2">
      <c r="A30" s="78"/>
      <c r="B30" s="79"/>
      <c r="C30" s="79"/>
      <c r="D30" s="79"/>
      <c r="E30" s="79"/>
      <c r="F30" s="79"/>
      <c r="G30" s="79"/>
    </row>
    <row r="31" spans="1:15" x14ac:dyDescent="0.2">
      <c r="A31" s="79"/>
      <c r="B31" s="79"/>
      <c r="C31" s="79"/>
      <c r="D31" s="79"/>
      <c r="E31" s="79"/>
      <c r="F31" s="79"/>
      <c r="G31" s="79"/>
    </row>
    <row r="32" spans="1:15" x14ac:dyDescent="0.2">
      <c r="A32" s="79"/>
      <c r="B32" s="79"/>
      <c r="C32" s="79"/>
      <c r="D32" s="79"/>
      <c r="E32" s="79"/>
      <c r="F32" s="79"/>
      <c r="G32" s="79"/>
    </row>
    <row r="33" spans="1:7" x14ac:dyDescent="0.2">
      <c r="A33" s="79"/>
      <c r="B33" s="79"/>
      <c r="C33" s="79"/>
      <c r="D33" s="79"/>
      <c r="E33" s="79"/>
      <c r="F33" s="79"/>
      <c r="G33" s="79"/>
    </row>
    <row r="34" spans="1:7" x14ac:dyDescent="0.2">
      <c r="A34" s="79"/>
      <c r="B34" s="79"/>
      <c r="C34" s="79"/>
      <c r="D34" s="79"/>
      <c r="E34" s="79"/>
      <c r="F34" s="79"/>
      <c r="G34" s="79"/>
    </row>
    <row r="35" spans="1:7" x14ac:dyDescent="0.2">
      <c r="A35" s="79"/>
      <c r="B35" s="79"/>
      <c r="C35" s="79"/>
      <c r="D35" s="79"/>
      <c r="E35" s="79"/>
      <c r="F35" s="79"/>
      <c r="G35" s="79"/>
    </row>
  </sheetData>
  <autoFilter ref="A3:O24" xr:uid="{00000000-0009-0000-0000-000000000000}"/>
  <mergeCells count="1">
    <mergeCell ref="A1:O1"/>
  </mergeCells>
  <dataValidations count="1">
    <dataValidation showInputMessage="1" showErrorMessage="1" prompt="Clave asignada al programa/proyecto" sqref="A2:A3" xr:uid="{2A349DB4-9939-4185-B157-61F272B1C740}"/>
  </dataValidations>
  <pageMargins left="0.70866141732283472" right="0.70866141732283472" top="0.74803149606299213" bottom="0.74803149606299213" header="0.31496062992125984" footer="0.31496062992125984"/>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92A4-0A7A-46AF-9920-70338400BB91}">
  <sheetPr>
    <tabColor rgb="FF7030A0"/>
    <pageSetUpPr fitToPage="1"/>
  </sheetPr>
  <dimension ref="A2:AG29"/>
  <sheetViews>
    <sheetView topLeftCell="C3" zoomScale="70" zoomScaleNormal="70" workbookViewId="0">
      <pane ySplit="1" topLeftCell="A19" activePane="bottomLeft" state="frozen"/>
      <selection activeCell="A3" sqref="A3"/>
      <selection pane="bottomLeft" activeCell="C38" sqref="C38"/>
    </sheetView>
  </sheetViews>
  <sheetFormatPr baseColWidth="10" defaultRowHeight="15" x14ac:dyDescent="0.25"/>
  <cols>
    <col min="1" max="1" width="16.83203125" style="109" hidden="1" customWidth="1"/>
    <col min="2" max="2" width="17.1640625" style="109" bestFit="1" customWidth="1"/>
    <col min="3" max="3" width="51.5" style="110" customWidth="1"/>
    <col min="4" max="4" width="24.1640625" style="110" customWidth="1"/>
    <col min="5" max="5" width="53" style="109" hidden="1" customWidth="1"/>
    <col min="6" max="8" width="24.1640625" style="109" hidden="1" customWidth="1"/>
    <col min="9" max="9" width="86.83203125" style="109" hidden="1" customWidth="1"/>
    <col min="10" max="10" width="25.5" style="109" hidden="1" customWidth="1"/>
    <col min="11" max="13" width="23" style="109" hidden="1" customWidth="1"/>
    <col min="14" max="14" width="46" style="110" hidden="1" customWidth="1"/>
    <col min="15" max="15" width="32.6640625" style="110" hidden="1" customWidth="1"/>
    <col min="16" max="16" width="24.1640625" style="109" hidden="1" customWidth="1"/>
    <col min="17" max="17" width="24.1640625" style="109" customWidth="1"/>
    <col min="18" max="18" width="18.33203125" style="108" hidden="1" customWidth="1"/>
    <col min="19" max="19" width="30.5" style="108" hidden="1" customWidth="1"/>
    <col min="20" max="20" width="19.1640625" style="108" hidden="1" customWidth="1"/>
    <col min="21" max="21" width="18" style="108" hidden="1" customWidth="1"/>
    <col min="22" max="23" width="16.83203125" style="108" hidden="1" customWidth="1"/>
    <col min="24" max="24" width="21.6640625" style="108" hidden="1" customWidth="1"/>
    <col min="25" max="25" width="18.5" style="108" hidden="1" customWidth="1"/>
    <col min="26" max="26" width="17" style="108" hidden="1" customWidth="1"/>
    <col min="27" max="27" width="25.1640625" style="108" hidden="1" customWidth="1"/>
    <col min="28" max="30" width="17" style="108" customWidth="1"/>
    <col min="31" max="31" width="23.5" style="108" customWidth="1"/>
    <col min="32" max="32" width="23.6640625" style="108" bestFit="1" customWidth="1"/>
    <col min="33" max="33" width="15" style="108" bestFit="1" customWidth="1"/>
    <col min="34" max="16384" width="12" style="108"/>
  </cols>
  <sheetData>
    <row r="2" spans="1:33" x14ac:dyDescent="0.25">
      <c r="B2" s="149"/>
      <c r="C2" s="150"/>
      <c r="D2" s="150"/>
      <c r="E2" s="149"/>
      <c r="F2" s="149"/>
      <c r="G2" s="149"/>
      <c r="H2" s="149"/>
      <c r="I2" s="149"/>
      <c r="J2" s="149"/>
      <c r="K2" s="149"/>
      <c r="L2" s="149"/>
      <c r="M2" s="149"/>
      <c r="N2" s="150"/>
      <c r="O2" s="150"/>
      <c r="P2" s="149"/>
      <c r="Q2" s="149"/>
      <c r="R2" s="148"/>
      <c r="S2" s="148"/>
      <c r="T2" s="148"/>
      <c r="U2" s="148"/>
      <c r="V2" s="148"/>
      <c r="W2" s="148"/>
      <c r="X2" s="148"/>
      <c r="Y2" s="148"/>
      <c r="Z2" s="148"/>
      <c r="AA2" s="148"/>
      <c r="AB2" s="148"/>
      <c r="AC2" s="148"/>
      <c r="AD2" s="148"/>
      <c r="AE2" s="148"/>
    </row>
    <row r="3" spans="1:33" ht="30" x14ac:dyDescent="0.25">
      <c r="B3" s="147" t="s">
        <v>200</v>
      </c>
      <c r="C3" s="147" t="s">
        <v>199</v>
      </c>
      <c r="D3" s="147" t="s">
        <v>198</v>
      </c>
      <c r="E3" s="147" t="s">
        <v>197</v>
      </c>
      <c r="F3" s="147" t="s">
        <v>196</v>
      </c>
      <c r="G3" s="147" t="s">
        <v>195</v>
      </c>
      <c r="H3" s="147" t="s">
        <v>194</v>
      </c>
      <c r="I3" s="147" t="s">
        <v>193</v>
      </c>
      <c r="J3" s="147" t="s">
        <v>192</v>
      </c>
      <c r="K3" s="147" t="s">
        <v>191</v>
      </c>
      <c r="L3" s="147" t="s">
        <v>190</v>
      </c>
      <c r="M3" s="147" t="s">
        <v>189</v>
      </c>
      <c r="N3" s="147" t="s">
        <v>188</v>
      </c>
      <c r="O3" s="147" t="s">
        <v>187</v>
      </c>
      <c r="P3" s="147" t="s">
        <v>186</v>
      </c>
      <c r="Q3" s="147" t="s">
        <v>185</v>
      </c>
      <c r="R3" s="147" t="s">
        <v>184</v>
      </c>
      <c r="S3" s="147" t="s">
        <v>183</v>
      </c>
      <c r="T3" s="147" t="s">
        <v>182</v>
      </c>
      <c r="U3" s="147" t="s">
        <v>181</v>
      </c>
      <c r="V3" s="147" t="s">
        <v>180</v>
      </c>
      <c r="W3" s="147" t="s">
        <v>179</v>
      </c>
      <c r="X3" s="147" t="s">
        <v>178</v>
      </c>
      <c r="Y3" s="147" t="s">
        <v>177</v>
      </c>
      <c r="Z3" s="147" t="s">
        <v>176</v>
      </c>
      <c r="AA3" s="147" t="s">
        <v>175</v>
      </c>
      <c r="AB3" s="147" t="s">
        <v>174</v>
      </c>
      <c r="AC3" s="147" t="s">
        <v>173</v>
      </c>
      <c r="AD3" s="147" t="s">
        <v>172</v>
      </c>
      <c r="AE3" s="147" t="s">
        <v>171</v>
      </c>
      <c r="AF3" s="146" t="s">
        <v>170</v>
      </c>
    </row>
    <row r="4" spans="1:33" ht="330.75" customHeight="1" x14ac:dyDescent="0.25">
      <c r="B4" s="119" t="s">
        <v>169</v>
      </c>
      <c r="C4" s="119" t="s">
        <v>168</v>
      </c>
      <c r="D4" s="119" t="s">
        <v>167</v>
      </c>
      <c r="E4" s="119" t="s">
        <v>166</v>
      </c>
      <c r="F4" s="119" t="s">
        <v>165</v>
      </c>
      <c r="G4" s="119" t="s">
        <v>80</v>
      </c>
      <c r="H4" s="119" t="s">
        <v>150</v>
      </c>
      <c r="I4" s="119" t="s">
        <v>164</v>
      </c>
      <c r="J4" s="145" t="s">
        <v>163</v>
      </c>
      <c r="K4" s="119" t="s">
        <v>157</v>
      </c>
      <c r="L4" s="119" t="s">
        <v>162</v>
      </c>
      <c r="M4" s="119" t="s">
        <v>102</v>
      </c>
      <c r="N4" s="119" t="s">
        <v>161</v>
      </c>
      <c r="O4" s="119" t="s">
        <v>160</v>
      </c>
      <c r="P4" s="119" t="s">
        <v>159</v>
      </c>
      <c r="Q4" s="119" t="s">
        <v>158</v>
      </c>
      <c r="R4" s="144"/>
      <c r="S4" s="144"/>
      <c r="T4" s="144"/>
      <c r="U4" s="144"/>
      <c r="V4" s="144"/>
      <c r="W4" s="144"/>
      <c r="X4" s="144"/>
      <c r="Y4" s="144"/>
      <c r="Z4" s="144"/>
      <c r="AA4" s="144"/>
      <c r="AB4" s="144"/>
      <c r="AC4" s="144"/>
      <c r="AD4" s="144" t="s">
        <v>157</v>
      </c>
      <c r="AE4" s="143"/>
      <c r="AF4" s="144" t="s">
        <v>156</v>
      </c>
    </row>
    <row r="5" spans="1:33" ht="92.25" customHeight="1" x14ac:dyDescent="0.25">
      <c r="B5" s="119" t="s">
        <v>155</v>
      </c>
      <c r="C5" s="119" t="s">
        <v>154</v>
      </c>
      <c r="D5" s="119" t="s">
        <v>153</v>
      </c>
      <c r="E5" s="119" t="s">
        <v>152</v>
      </c>
      <c r="F5" s="119" t="s">
        <v>81</v>
      </c>
      <c r="G5" s="119" t="s">
        <v>151</v>
      </c>
      <c r="H5" s="119" t="s">
        <v>150</v>
      </c>
      <c r="I5" s="119" t="s">
        <v>149</v>
      </c>
      <c r="J5" s="138">
        <v>1</v>
      </c>
      <c r="K5" s="138">
        <v>1</v>
      </c>
      <c r="L5" s="119" t="s">
        <v>148</v>
      </c>
      <c r="M5" s="119" t="s">
        <v>76</v>
      </c>
      <c r="N5" s="119" t="s">
        <v>147</v>
      </c>
      <c r="O5" s="119" t="s">
        <v>146</v>
      </c>
      <c r="P5" s="119" t="s">
        <v>122</v>
      </c>
      <c r="Q5" s="119" t="s">
        <v>145</v>
      </c>
      <c r="R5" s="128">
        <f t="shared" ref="R5:Z5" si="0">(R6/250)*100</f>
        <v>8.4</v>
      </c>
      <c r="S5" s="128">
        <f t="shared" si="0"/>
        <v>8.4</v>
      </c>
      <c r="T5" s="128">
        <f t="shared" si="0"/>
        <v>8.4</v>
      </c>
      <c r="U5" s="128">
        <f t="shared" si="0"/>
        <v>8.4</v>
      </c>
      <c r="V5" s="128">
        <f t="shared" si="0"/>
        <v>8.4</v>
      </c>
      <c r="W5" s="128">
        <f t="shared" si="0"/>
        <v>8.4</v>
      </c>
      <c r="X5" s="128">
        <f t="shared" si="0"/>
        <v>8.4</v>
      </c>
      <c r="Y5" s="128">
        <f t="shared" si="0"/>
        <v>8.4</v>
      </c>
      <c r="Z5" s="128">
        <f t="shared" si="0"/>
        <v>8.4</v>
      </c>
      <c r="AA5" s="128">
        <f>SUM(X5:Z5)</f>
        <v>25.200000000000003</v>
      </c>
      <c r="AB5" s="128">
        <f>(AB6/250)*100</f>
        <v>8.4</v>
      </c>
      <c r="AC5" s="128">
        <f>(AC6/250)*100</f>
        <v>8.4</v>
      </c>
      <c r="AD5" s="128">
        <f>(AD6/250)*100</f>
        <v>8.4</v>
      </c>
      <c r="AE5" s="143">
        <f t="shared" ref="AE5:AE16" si="1">SUM(R5:AD5)</f>
        <v>126.00000000000003</v>
      </c>
      <c r="AF5" s="128">
        <f t="shared" ref="AF5:AF29" si="2">SUM(AB5:AD5)</f>
        <v>25.200000000000003</v>
      </c>
    </row>
    <row r="6" spans="1:33" ht="47.25" x14ac:dyDescent="0.25">
      <c r="A6" s="137" t="s">
        <v>144</v>
      </c>
      <c r="B6" s="125"/>
      <c r="C6" s="125"/>
      <c r="D6" s="125"/>
      <c r="E6" s="125"/>
      <c r="F6" s="125"/>
      <c r="G6" s="125"/>
      <c r="H6" s="125"/>
      <c r="I6" s="125"/>
      <c r="J6" s="125"/>
      <c r="K6" s="125"/>
      <c r="L6" s="125"/>
      <c r="M6" s="125"/>
      <c r="N6" s="125"/>
      <c r="O6" s="125"/>
      <c r="P6" s="125"/>
      <c r="Q6" s="124" t="s">
        <v>143</v>
      </c>
      <c r="R6" s="126">
        <v>21</v>
      </c>
      <c r="S6" s="126">
        <v>21</v>
      </c>
      <c r="T6" s="126">
        <v>21</v>
      </c>
      <c r="U6" s="126">
        <v>21</v>
      </c>
      <c r="V6" s="126">
        <v>21</v>
      </c>
      <c r="W6" s="126">
        <v>21</v>
      </c>
      <c r="X6" s="126">
        <v>21</v>
      </c>
      <c r="Y6" s="126">
        <v>21</v>
      </c>
      <c r="Z6" s="126">
        <v>21</v>
      </c>
      <c r="AA6" s="126"/>
      <c r="AB6" s="126">
        <v>21</v>
      </c>
      <c r="AC6" s="126">
        <v>21</v>
      </c>
      <c r="AD6" s="126">
        <v>21</v>
      </c>
      <c r="AE6" s="135">
        <f t="shared" si="1"/>
        <v>252</v>
      </c>
      <c r="AF6" s="126">
        <f t="shared" si="2"/>
        <v>63</v>
      </c>
    </row>
    <row r="7" spans="1:33" ht="110.25" x14ac:dyDescent="0.25">
      <c r="A7" s="121" t="s">
        <v>86</v>
      </c>
      <c r="B7" s="119" t="s">
        <v>142</v>
      </c>
      <c r="C7" s="142" t="s">
        <v>141</v>
      </c>
      <c r="D7" s="119" t="s">
        <v>140</v>
      </c>
      <c r="E7" s="119" t="s">
        <v>47</v>
      </c>
      <c r="F7" s="119" t="s">
        <v>81</v>
      </c>
      <c r="G7" s="119" t="s">
        <v>80</v>
      </c>
      <c r="H7" s="119" t="s">
        <v>79</v>
      </c>
      <c r="I7" s="119" t="s">
        <v>139</v>
      </c>
      <c r="J7" s="119">
        <v>94</v>
      </c>
      <c r="K7" s="119">
        <v>100</v>
      </c>
      <c r="L7" s="119" t="s">
        <v>138</v>
      </c>
      <c r="M7" s="119" t="s">
        <v>76</v>
      </c>
      <c r="N7" s="119" t="s">
        <v>137</v>
      </c>
      <c r="O7" s="119" t="s">
        <v>136</v>
      </c>
      <c r="P7" s="119" t="s">
        <v>73</v>
      </c>
      <c r="Q7" s="119" t="s">
        <v>90</v>
      </c>
      <c r="R7" s="129">
        <f t="shared" ref="R7:X7" si="3">TRUNC(((SUM(R8:R12))/6274800)*100,2)</f>
        <v>6.12</v>
      </c>
      <c r="S7" s="129">
        <f t="shared" si="3"/>
        <v>15.37</v>
      </c>
      <c r="T7" s="129">
        <f t="shared" si="3"/>
        <v>10.18</v>
      </c>
      <c r="U7" s="129">
        <f t="shared" si="3"/>
        <v>10.79</v>
      </c>
      <c r="V7" s="129">
        <f t="shared" si="3"/>
        <v>7.12</v>
      </c>
      <c r="W7" s="129">
        <f t="shared" si="3"/>
        <v>5.82</v>
      </c>
      <c r="X7" s="128">
        <f t="shared" si="3"/>
        <v>6.19</v>
      </c>
      <c r="Y7" s="128">
        <v>7.42</v>
      </c>
      <c r="Z7" s="128">
        <f>TRUNC(((SUM(Z8:Z12))/6274800)*100,2)</f>
        <v>6.57</v>
      </c>
      <c r="AA7" s="128">
        <f>SUM(X7:Z7)</f>
        <v>20.18</v>
      </c>
      <c r="AB7" s="128">
        <f>TRUNC(((SUM(AB8:AB12))/6274800)*100,2)</f>
        <v>7.97</v>
      </c>
      <c r="AC7" s="128">
        <f>TRUNC(((SUM(AC8:AC12))/6274800)*100,2)</f>
        <v>11.54</v>
      </c>
      <c r="AD7" s="128">
        <f>TRUNC(((SUM(AD8:AD12))/6274800)*100,2)</f>
        <v>5.34</v>
      </c>
      <c r="AE7" s="129">
        <f t="shared" si="1"/>
        <v>120.60999999999999</v>
      </c>
      <c r="AF7" s="128">
        <f t="shared" si="2"/>
        <v>24.849999999999998</v>
      </c>
    </row>
    <row r="8" spans="1:33" ht="15.75" x14ac:dyDescent="0.25">
      <c r="A8" s="170" t="s">
        <v>89</v>
      </c>
      <c r="B8" s="125"/>
      <c r="C8" s="125"/>
      <c r="D8" s="125"/>
      <c r="E8" s="125"/>
      <c r="F8" s="125"/>
      <c r="G8" s="125" t="s">
        <v>80</v>
      </c>
      <c r="H8" s="125" t="s">
        <v>79</v>
      </c>
      <c r="I8" s="125"/>
      <c r="J8" s="125"/>
      <c r="K8" s="125"/>
      <c r="L8" s="125"/>
      <c r="M8" s="125" t="s">
        <v>76</v>
      </c>
      <c r="N8" s="125"/>
      <c r="O8" s="125"/>
      <c r="P8" s="125" t="s">
        <v>73</v>
      </c>
      <c r="Q8" s="124" t="s">
        <v>135</v>
      </c>
      <c r="R8" s="131">
        <v>218778</v>
      </c>
      <c r="S8" s="131">
        <v>417109</v>
      </c>
      <c r="T8" s="131">
        <v>351527</v>
      </c>
      <c r="U8" s="131">
        <v>323647</v>
      </c>
      <c r="V8" s="131">
        <v>240446</v>
      </c>
      <c r="W8" s="131">
        <v>187743</v>
      </c>
      <c r="X8" s="131">
        <v>231070</v>
      </c>
      <c r="Y8" s="131">
        <v>197997</v>
      </c>
      <c r="Z8" s="131">
        <v>237429</v>
      </c>
      <c r="AA8" s="131"/>
      <c r="AB8" s="131">
        <v>190830</v>
      </c>
      <c r="AC8" s="131">
        <v>365934</v>
      </c>
      <c r="AD8" s="131">
        <v>184793</v>
      </c>
      <c r="AE8" s="131">
        <f t="shared" si="1"/>
        <v>3147303</v>
      </c>
      <c r="AF8" s="131">
        <f t="shared" si="2"/>
        <v>741557</v>
      </c>
    </row>
    <row r="9" spans="1:33" ht="15.75" x14ac:dyDescent="0.25">
      <c r="A9" s="170"/>
      <c r="B9" s="125"/>
      <c r="C9" s="125"/>
      <c r="D9" s="125"/>
      <c r="E9" s="125"/>
      <c r="F9" s="125"/>
      <c r="G9" s="125" t="s">
        <v>80</v>
      </c>
      <c r="H9" s="125" t="s">
        <v>79</v>
      </c>
      <c r="I9" s="125"/>
      <c r="J9" s="125"/>
      <c r="K9" s="125"/>
      <c r="L9" s="125"/>
      <c r="M9" s="125" t="s">
        <v>76</v>
      </c>
      <c r="N9" s="125"/>
      <c r="O9" s="125"/>
      <c r="P9" s="125" t="s">
        <v>73</v>
      </c>
      <c r="Q9" s="124" t="s">
        <v>134</v>
      </c>
      <c r="R9" s="131">
        <v>30884</v>
      </c>
      <c r="S9" s="131">
        <v>137789</v>
      </c>
      <c r="T9" s="131">
        <v>90504</v>
      </c>
      <c r="U9" s="131">
        <v>140840</v>
      </c>
      <c r="V9" s="131">
        <v>66498</v>
      </c>
      <c r="W9" s="131">
        <v>78448</v>
      </c>
      <c r="X9" s="131">
        <v>72744</v>
      </c>
      <c r="Y9" s="131">
        <v>98071</v>
      </c>
      <c r="Z9" s="131">
        <v>83680</v>
      </c>
      <c r="AA9" s="131"/>
      <c r="AB9" s="131">
        <v>61883.5</v>
      </c>
      <c r="AC9" s="131">
        <v>141445</v>
      </c>
      <c r="AD9" s="131">
        <v>60335</v>
      </c>
      <c r="AE9" s="131">
        <f t="shared" si="1"/>
        <v>1063121.5</v>
      </c>
      <c r="AF9" s="131">
        <f t="shared" si="2"/>
        <v>263663.5</v>
      </c>
    </row>
    <row r="10" spans="1:33" ht="31.5" x14ac:dyDescent="0.25">
      <c r="A10" s="170"/>
      <c r="B10" s="125"/>
      <c r="C10" s="125"/>
      <c r="D10" s="125"/>
      <c r="E10" s="125"/>
      <c r="F10" s="125"/>
      <c r="G10" s="125" t="s">
        <v>80</v>
      </c>
      <c r="H10" s="125" t="s">
        <v>79</v>
      </c>
      <c r="I10" s="125"/>
      <c r="J10" s="125"/>
      <c r="K10" s="125"/>
      <c r="L10" s="125"/>
      <c r="M10" s="125" t="s">
        <v>76</v>
      </c>
      <c r="N10" s="125"/>
      <c r="O10" s="125"/>
      <c r="P10" s="125" t="s">
        <v>73</v>
      </c>
      <c r="Q10" s="124" t="s">
        <v>133</v>
      </c>
      <c r="R10" s="131">
        <v>103233</v>
      </c>
      <c r="S10" s="131">
        <v>256625</v>
      </c>
      <c r="T10" s="131">
        <v>147480</v>
      </c>
      <c r="U10" s="131">
        <v>175195</v>
      </c>
      <c r="V10" s="131">
        <v>111823</v>
      </c>
      <c r="W10" s="131">
        <v>73700</v>
      </c>
      <c r="X10" s="131">
        <v>57373</v>
      </c>
      <c r="Y10" s="131">
        <v>95710</v>
      </c>
      <c r="Z10" s="131">
        <v>29702</v>
      </c>
      <c r="AA10" s="131"/>
      <c r="AB10" s="131">
        <v>183106</v>
      </c>
      <c r="AC10" s="131">
        <v>122106</v>
      </c>
      <c r="AD10" s="131">
        <v>33793</v>
      </c>
      <c r="AE10" s="131">
        <f t="shared" si="1"/>
        <v>1389846</v>
      </c>
      <c r="AF10" s="131">
        <f t="shared" si="2"/>
        <v>339005</v>
      </c>
      <c r="AG10" s="141">
        <f>SUM(Y8:Y12)</f>
        <v>425828</v>
      </c>
    </row>
    <row r="11" spans="1:33" ht="15.75" x14ac:dyDescent="0.25">
      <c r="A11" s="170"/>
      <c r="B11" s="125"/>
      <c r="C11" s="125"/>
      <c r="D11" s="125"/>
      <c r="E11" s="125"/>
      <c r="F11" s="125"/>
      <c r="G11" s="125" t="s">
        <v>80</v>
      </c>
      <c r="H11" s="125" t="s">
        <v>79</v>
      </c>
      <c r="I11" s="125"/>
      <c r="J11" s="125"/>
      <c r="K11" s="125"/>
      <c r="L11" s="125"/>
      <c r="M11" s="125" t="s">
        <v>76</v>
      </c>
      <c r="N11" s="125"/>
      <c r="O11" s="125"/>
      <c r="P11" s="125" t="s">
        <v>73</v>
      </c>
      <c r="Q11" s="124" t="s">
        <v>132</v>
      </c>
      <c r="R11" s="131">
        <v>28400</v>
      </c>
      <c r="S11" s="131">
        <v>95600</v>
      </c>
      <c r="T11" s="131">
        <v>20850</v>
      </c>
      <c r="U11" s="131">
        <v>22331</v>
      </c>
      <c r="V11" s="131">
        <v>22478</v>
      </c>
      <c r="W11" s="131">
        <v>20860</v>
      </c>
      <c r="X11" s="131">
        <v>22905</v>
      </c>
      <c r="Y11" s="131">
        <v>14050</v>
      </c>
      <c r="Z11" s="131">
        <v>42051</v>
      </c>
      <c r="AA11" s="131"/>
      <c r="AB11" s="131">
        <v>44710</v>
      </c>
      <c r="AC11" s="131">
        <v>56784</v>
      </c>
      <c r="AD11" s="131">
        <v>36402</v>
      </c>
      <c r="AE11" s="131">
        <f t="shared" si="1"/>
        <v>427421</v>
      </c>
      <c r="AF11" s="131">
        <f t="shared" si="2"/>
        <v>137896</v>
      </c>
    </row>
    <row r="12" spans="1:33" ht="31.5" x14ac:dyDescent="0.25">
      <c r="A12" s="170"/>
      <c r="B12" s="125"/>
      <c r="C12" s="125"/>
      <c r="D12" s="125"/>
      <c r="E12" s="125"/>
      <c r="F12" s="125"/>
      <c r="G12" s="125" t="s">
        <v>80</v>
      </c>
      <c r="H12" s="125" t="s">
        <v>79</v>
      </c>
      <c r="I12" s="125"/>
      <c r="J12" s="125"/>
      <c r="K12" s="125"/>
      <c r="L12" s="125"/>
      <c r="M12" s="125" t="s">
        <v>76</v>
      </c>
      <c r="N12" s="125"/>
      <c r="O12" s="125"/>
      <c r="P12" s="125" t="s">
        <v>73</v>
      </c>
      <c r="Q12" s="124" t="s">
        <v>131</v>
      </c>
      <c r="R12" s="131">
        <v>3092</v>
      </c>
      <c r="S12" s="131">
        <v>57871</v>
      </c>
      <c r="T12" s="131">
        <v>28475</v>
      </c>
      <c r="U12" s="131">
        <v>15466</v>
      </c>
      <c r="V12" s="131">
        <v>5560</v>
      </c>
      <c r="W12" s="131">
        <v>5010</v>
      </c>
      <c r="X12" s="131">
        <v>4800</v>
      </c>
      <c r="Y12" s="131">
        <v>20000</v>
      </c>
      <c r="Z12" s="131">
        <v>20000</v>
      </c>
      <c r="AA12" s="131"/>
      <c r="AB12" s="131">
        <v>20000</v>
      </c>
      <c r="AC12" s="131">
        <v>37974</v>
      </c>
      <c r="AD12" s="131">
        <v>20000</v>
      </c>
      <c r="AE12" s="131">
        <f t="shared" si="1"/>
        <v>238248</v>
      </c>
      <c r="AF12" s="131">
        <f t="shared" si="2"/>
        <v>77974</v>
      </c>
    </row>
    <row r="13" spans="1:33" ht="94.5" hidden="1" x14ac:dyDescent="0.25">
      <c r="A13" s="139"/>
      <c r="B13" s="119" t="s">
        <v>119</v>
      </c>
      <c r="C13" s="119" t="s">
        <v>118</v>
      </c>
      <c r="D13" s="119" t="s">
        <v>117</v>
      </c>
      <c r="E13" s="119" t="s">
        <v>116</v>
      </c>
      <c r="F13" s="119" t="s">
        <v>81</v>
      </c>
      <c r="G13" s="119" t="s">
        <v>80</v>
      </c>
      <c r="H13" s="119" t="s">
        <v>79</v>
      </c>
      <c r="I13" s="119" t="s">
        <v>115</v>
      </c>
      <c r="J13" s="138">
        <v>1</v>
      </c>
      <c r="K13" s="138">
        <v>1</v>
      </c>
      <c r="L13" s="119" t="s">
        <v>114</v>
      </c>
      <c r="M13" s="119" t="s">
        <v>76</v>
      </c>
      <c r="N13" s="119" t="s">
        <v>113</v>
      </c>
      <c r="O13" s="119" t="s">
        <v>112</v>
      </c>
      <c r="P13" s="119" t="s">
        <v>73</v>
      </c>
      <c r="Q13" s="119" t="s">
        <v>111</v>
      </c>
      <c r="R13" s="140">
        <f t="shared" ref="R13:Z13" si="4">((SUM(R15:R15)/R14)*100)</f>
        <v>100</v>
      </c>
      <c r="S13" s="140">
        <f t="shared" si="4"/>
        <v>100</v>
      </c>
      <c r="T13" s="140">
        <f t="shared" si="4"/>
        <v>100</v>
      </c>
      <c r="U13" s="140">
        <f t="shared" si="4"/>
        <v>100</v>
      </c>
      <c r="V13" s="140">
        <f t="shared" si="4"/>
        <v>100</v>
      </c>
      <c r="W13" s="140">
        <f t="shared" si="4"/>
        <v>100</v>
      </c>
      <c r="X13" s="140">
        <f t="shared" si="4"/>
        <v>100</v>
      </c>
      <c r="Y13" s="140">
        <f t="shared" si="4"/>
        <v>100</v>
      </c>
      <c r="Z13" s="140">
        <f t="shared" si="4"/>
        <v>100</v>
      </c>
      <c r="AA13" s="140"/>
      <c r="AB13" s="140">
        <f>((SUM(AB15:AB15)/AB14)*100)</f>
        <v>100</v>
      </c>
      <c r="AC13" s="140">
        <f>((SUM(AC15:AC15)/AC14)*100)</f>
        <v>100</v>
      </c>
      <c r="AD13" s="140">
        <f>((SUM(AD15:AD15)/AD14)*100)</f>
        <v>100</v>
      </c>
      <c r="AE13" s="128">
        <f t="shared" si="1"/>
        <v>1200</v>
      </c>
      <c r="AF13" s="128">
        <f t="shared" si="2"/>
        <v>300</v>
      </c>
    </row>
    <row r="14" spans="1:33" ht="31.5" hidden="1" x14ac:dyDescent="0.25">
      <c r="A14" s="137" t="s">
        <v>110</v>
      </c>
      <c r="B14" s="125"/>
      <c r="C14" s="125"/>
      <c r="D14" s="125"/>
      <c r="E14" s="125"/>
      <c r="F14" s="125"/>
      <c r="G14" s="125"/>
      <c r="H14" s="125"/>
      <c r="I14" s="125"/>
      <c r="J14" s="136"/>
      <c r="K14" s="136"/>
      <c r="L14" s="125"/>
      <c r="M14" s="125"/>
      <c r="N14" s="125"/>
      <c r="O14" s="125"/>
      <c r="P14" s="125"/>
      <c r="Q14" s="125" t="s">
        <v>109</v>
      </c>
      <c r="R14" s="131">
        <v>25</v>
      </c>
      <c r="S14" s="131">
        <v>25</v>
      </c>
      <c r="T14" s="131">
        <v>25</v>
      </c>
      <c r="U14" s="131">
        <v>25</v>
      </c>
      <c r="V14" s="131">
        <v>25</v>
      </c>
      <c r="W14" s="131">
        <v>25</v>
      </c>
      <c r="X14" s="131">
        <v>25</v>
      </c>
      <c r="Y14" s="131">
        <v>25</v>
      </c>
      <c r="Z14" s="131">
        <v>25</v>
      </c>
      <c r="AA14" s="131"/>
      <c r="AB14" s="131">
        <v>25</v>
      </c>
      <c r="AC14" s="131">
        <v>25</v>
      </c>
      <c r="AD14" s="131">
        <v>25</v>
      </c>
      <c r="AE14" s="135">
        <f t="shared" si="1"/>
        <v>300</v>
      </c>
      <c r="AF14" s="126">
        <f t="shared" si="2"/>
        <v>75</v>
      </c>
    </row>
    <row r="15" spans="1:33" ht="15.75" hidden="1" x14ac:dyDescent="0.25">
      <c r="B15" s="125"/>
      <c r="C15" s="125"/>
      <c r="D15" s="125"/>
      <c r="E15" s="125"/>
      <c r="F15" s="125"/>
      <c r="G15" s="125"/>
      <c r="H15" s="125"/>
      <c r="I15" s="125"/>
      <c r="J15" s="136"/>
      <c r="K15" s="136"/>
      <c r="L15" s="125"/>
      <c r="M15" s="125"/>
      <c r="N15" s="125"/>
      <c r="O15" s="125"/>
      <c r="P15" s="125"/>
      <c r="Q15" s="124" t="s">
        <v>108</v>
      </c>
      <c r="R15" s="131">
        <v>25</v>
      </c>
      <c r="S15" s="131">
        <v>25</v>
      </c>
      <c r="T15" s="131">
        <v>25</v>
      </c>
      <c r="U15" s="131">
        <v>25</v>
      </c>
      <c r="V15" s="131">
        <v>25</v>
      </c>
      <c r="W15" s="131">
        <v>25</v>
      </c>
      <c r="X15" s="131">
        <v>25</v>
      </c>
      <c r="Y15" s="131">
        <v>25</v>
      </c>
      <c r="Z15" s="131">
        <v>25</v>
      </c>
      <c r="AA15" s="131"/>
      <c r="AB15" s="131">
        <v>25</v>
      </c>
      <c r="AC15" s="131">
        <v>25</v>
      </c>
      <c r="AD15" s="131">
        <v>25</v>
      </c>
      <c r="AE15" s="135">
        <f t="shared" si="1"/>
        <v>300</v>
      </c>
      <c r="AF15" s="128">
        <f t="shared" si="2"/>
        <v>75</v>
      </c>
    </row>
    <row r="16" spans="1:33" ht="94.5" hidden="1" x14ac:dyDescent="0.25">
      <c r="B16" s="119" t="s">
        <v>130</v>
      </c>
      <c r="C16" s="119" t="s">
        <v>129</v>
      </c>
      <c r="D16" s="119" t="s">
        <v>128</v>
      </c>
      <c r="E16" s="119" t="s">
        <v>127</v>
      </c>
      <c r="F16" s="119" t="s">
        <v>81</v>
      </c>
      <c r="G16" s="119" t="s">
        <v>80</v>
      </c>
      <c r="H16" s="119" t="s">
        <v>79</v>
      </c>
      <c r="I16" s="119" t="s">
        <v>126</v>
      </c>
      <c r="J16" s="119">
        <v>0</v>
      </c>
      <c r="K16" s="138">
        <v>1</v>
      </c>
      <c r="L16" s="119" t="s">
        <v>125</v>
      </c>
      <c r="M16" s="119" t="s">
        <v>76</v>
      </c>
      <c r="N16" s="119" t="s">
        <v>124</v>
      </c>
      <c r="O16" s="119" t="s">
        <v>123</v>
      </c>
      <c r="P16" s="119" t="s">
        <v>122</v>
      </c>
      <c r="Q16" s="119" t="s">
        <v>121</v>
      </c>
      <c r="R16" s="126">
        <v>0</v>
      </c>
      <c r="S16" s="126">
        <v>0</v>
      </c>
      <c r="T16" s="126">
        <v>0</v>
      </c>
      <c r="U16" s="126">
        <v>0</v>
      </c>
      <c r="V16" s="126">
        <v>0</v>
      </c>
      <c r="W16" s="126">
        <v>0</v>
      </c>
      <c r="X16" s="126">
        <v>0</v>
      </c>
      <c r="Y16" s="126">
        <v>0</v>
      </c>
      <c r="Z16" s="126">
        <v>0</v>
      </c>
      <c r="AA16" s="126"/>
      <c r="AB16" s="126">
        <v>0</v>
      </c>
      <c r="AC16" s="126">
        <v>0</v>
      </c>
      <c r="AD16" s="126">
        <v>98</v>
      </c>
      <c r="AE16" s="135">
        <f t="shared" si="1"/>
        <v>98</v>
      </c>
      <c r="AF16" s="126">
        <f t="shared" si="2"/>
        <v>98</v>
      </c>
    </row>
    <row r="17" spans="1:33" hidden="1" x14ac:dyDescent="0.25">
      <c r="A17" s="171" t="s">
        <v>120</v>
      </c>
      <c r="C17" s="109"/>
      <c r="D17" s="109"/>
      <c r="R17" s="109"/>
      <c r="S17" s="109"/>
      <c r="T17" s="109"/>
      <c r="U17" s="109"/>
      <c r="V17" s="109"/>
      <c r="W17" s="109"/>
      <c r="X17" s="109"/>
      <c r="Y17" s="109"/>
      <c r="Z17" s="109"/>
      <c r="AA17" s="109"/>
      <c r="AB17" s="109"/>
      <c r="AC17" s="109"/>
      <c r="AD17" s="109"/>
      <c r="AE17" s="109"/>
      <c r="AF17" s="128">
        <f t="shared" si="2"/>
        <v>0</v>
      </c>
    </row>
    <row r="18" spans="1:33" hidden="1" x14ac:dyDescent="0.25">
      <c r="A18" s="171"/>
      <c r="C18" s="109"/>
      <c r="D18" s="109"/>
      <c r="R18" s="109"/>
      <c r="S18" s="109"/>
      <c r="T18" s="109"/>
      <c r="U18" s="109"/>
      <c r="V18" s="109"/>
      <c r="W18" s="109"/>
      <c r="X18" s="109"/>
      <c r="Y18" s="109"/>
      <c r="Z18" s="109"/>
      <c r="AA18" s="109"/>
      <c r="AB18" s="109"/>
      <c r="AC18" s="109"/>
      <c r="AD18" s="109"/>
      <c r="AE18" s="109"/>
      <c r="AF18" s="126">
        <f t="shared" si="2"/>
        <v>0</v>
      </c>
    </row>
    <row r="19" spans="1:33" ht="94.5" x14ac:dyDescent="0.25">
      <c r="A19" s="139"/>
      <c r="B19" s="119" t="s">
        <v>119</v>
      </c>
      <c r="C19" s="119" t="s">
        <v>118</v>
      </c>
      <c r="D19" s="119" t="s">
        <v>117</v>
      </c>
      <c r="E19" s="119" t="s">
        <v>116</v>
      </c>
      <c r="F19" s="119" t="s">
        <v>81</v>
      </c>
      <c r="G19" s="119" t="s">
        <v>80</v>
      </c>
      <c r="H19" s="119" t="s">
        <v>79</v>
      </c>
      <c r="I19" s="119" t="s">
        <v>115</v>
      </c>
      <c r="J19" s="138">
        <v>1</v>
      </c>
      <c r="K19" s="138">
        <v>1</v>
      </c>
      <c r="L19" s="119" t="s">
        <v>114</v>
      </c>
      <c r="M19" s="119" t="s">
        <v>76</v>
      </c>
      <c r="N19" s="119" t="s">
        <v>113</v>
      </c>
      <c r="O19" s="119" t="s">
        <v>112</v>
      </c>
      <c r="P19" s="119" t="s">
        <v>73</v>
      </c>
      <c r="Q19" s="119" t="s">
        <v>111</v>
      </c>
      <c r="R19" s="130">
        <f t="shared" ref="R19:Z19" si="5">((SUM(R21:R21)/R20)*8.33)</f>
        <v>8.33</v>
      </c>
      <c r="S19" s="130">
        <f t="shared" si="5"/>
        <v>8.33</v>
      </c>
      <c r="T19" s="130">
        <f t="shared" si="5"/>
        <v>8.33</v>
      </c>
      <c r="U19" s="130">
        <f t="shared" si="5"/>
        <v>8.33</v>
      </c>
      <c r="V19" s="130">
        <f t="shared" si="5"/>
        <v>8.33</v>
      </c>
      <c r="W19" s="130">
        <f t="shared" si="5"/>
        <v>8.33</v>
      </c>
      <c r="X19" s="119">
        <f t="shared" si="5"/>
        <v>8.33</v>
      </c>
      <c r="Y19" s="119">
        <f t="shared" si="5"/>
        <v>8.33</v>
      </c>
      <c r="Z19" s="119">
        <f t="shared" si="5"/>
        <v>8.33</v>
      </c>
      <c r="AA19" s="128">
        <f>SUM(X19:Z19)</f>
        <v>24.990000000000002</v>
      </c>
      <c r="AB19" s="119">
        <f>((SUM(AB21:AB21)/AB20)*8.33)</f>
        <v>8.33</v>
      </c>
      <c r="AC19" s="119">
        <f>((SUM(AC21:AC21)/AC20)*8.33)</f>
        <v>8.33</v>
      </c>
      <c r="AD19" s="119">
        <f>((SUM(AD21:AD21)/AD20)*8.37)</f>
        <v>8.3699999999999992</v>
      </c>
      <c r="AE19" s="129">
        <f t="shared" ref="AE19:AE29" si="6">SUM(R19:AD19)</f>
        <v>124.99000000000001</v>
      </c>
      <c r="AF19" s="128">
        <f t="shared" si="2"/>
        <v>25.03</v>
      </c>
    </row>
    <row r="20" spans="1:33" ht="31.5" x14ac:dyDescent="0.25">
      <c r="A20" s="137" t="s">
        <v>110</v>
      </c>
      <c r="B20" s="125"/>
      <c r="C20" s="125"/>
      <c r="D20" s="125"/>
      <c r="E20" s="125"/>
      <c r="F20" s="125"/>
      <c r="G20" s="125"/>
      <c r="H20" s="125"/>
      <c r="I20" s="125"/>
      <c r="J20" s="136"/>
      <c r="K20" s="136"/>
      <c r="L20" s="125"/>
      <c r="M20" s="125"/>
      <c r="N20" s="125"/>
      <c r="O20" s="125"/>
      <c r="P20" s="125"/>
      <c r="Q20" s="125" t="s">
        <v>109</v>
      </c>
      <c r="R20" s="131">
        <v>25</v>
      </c>
      <c r="S20" s="131">
        <v>25</v>
      </c>
      <c r="T20" s="131">
        <v>25</v>
      </c>
      <c r="U20" s="131">
        <v>25</v>
      </c>
      <c r="V20" s="131">
        <v>25</v>
      </c>
      <c r="W20" s="131">
        <v>25</v>
      </c>
      <c r="X20" s="131">
        <v>25</v>
      </c>
      <c r="Y20" s="131">
        <v>25</v>
      </c>
      <c r="Z20" s="131">
        <v>25</v>
      </c>
      <c r="AA20" s="131"/>
      <c r="AB20" s="131">
        <v>25</v>
      </c>
      <c r="AC20" s="131">
        <v>25</v>
      </c>
      <c r="AD20" s="131">
        <v>25</v>
      </c>
      <c r="AE20" s="135">
        <f t="shared" si="6"/>
        <v>300</v>
      </c>
      <c r="AF20" s="126">
        <f t="shared" si="2"/>
        <v>75</v>
      </c>
    </row>
    <row r="21" spans="1:33" ht="22.5" customHeight="1" x14ac:dyDescent="0.25">
      <c r="B21" s="125"/>
      <c r="C21" s="125"/>
      <c r="D21" s="125"/>
      <c r="E21" s="125"/>
      <c r="F21" s="125"/>
      <c r="G21" s="125"/>
      <c r="H21" s="125"/>
      <c r="I21" s="125"/>
      <c r="J21" s="136"/>
      <c r="K21" s="136"/>
      <c r="L21" s="125"/>
      <c r="M21" s="125"/>
      <c r="N21" s="125"/>
      <c r="O21" s="125"/>
      <c r="P21" s="125"/>
      <c r="Q21" s="124" t="s">
        <v>108</v>
      </c>
      <c r="R21" s="131">
        <v>25</v>
      </c>
      <c r="S21" s="131">
        <v>25</v>
      </c>
      <c r="T21" s="131">
        <v>25</v>
      </c>
      <c r="U21" s="131">
        <v>25</v>
      </c>
      <c r="V21" s="131">
        <v>25</v>
      </c>
      <c r="W21" s="131">
        <v>25</v>
      </c>
      <c r="X21" s="131">
        <v>25</v>
      </c>
      <c r="Y21" s="131">
        <v>25</v>
      </c>
      <c r="Z21" s="131">
        <v>25</v>
      </c>
      <c r="AA21" s="131"/>
      <c r="AB21" s="131">
        <v>25</v>
      </c>
      <c r="AC21" s="131">
        <v>25</v>
      </c>
      <c r="AD21" s="131">
        <v>25</v>
      </c>
      <c r="AE21" s="135">
        <f t="shared" si="6"/>
        <v>300</v>
      </c>
      <c r="AF21" s="131">
        <f t="shared" si="2"/>
        <v>75</v>
      </c>
    </row>
    <row r="22" spans="1:33" ht="94.5" x14ac:dyDescent="0.25">
      <c r="A22" s="121" t="s">
        <v>86</v>
      </c>
      <c r="B22" s="119" t="s">
        <v>107</v>
      </c>
      <c r="C22" s="119" t="s">
        <v>106</v>
      </c>
      <c r="D22" s="119" t="s">
        <v>105</v>
      </c>
      <c r="E22" s="119" t="s">
        <v>43</v>
      </c>
      <c r="F22" s="119" t="s">
        <v>81</v>
      </c>
      <c r="G22" s="119" t="s">
        <v>80</v>
      </c>
      <c r="H22" s="119" t="s">
        <v>79</v>
      </c>
      <c r="I22" s="119" t="s">
        <v>104</v>
      </c>
      <c r="J22" s="134">
        <v>0.88</v>
      </c>
      <c r="K22" s="134">
        <v>0.93420000000000003</v>
      </c>
      <c r="L22" s="119" t="s">
        <v>103</v>
      </c>
      <c r="M22" s="119" t="s">
        <v>102</v>
      </c>
      <c r="N22" s="119" t="s">
        <v>101</v>
      </c>
      <c r="O22" s="119" t="s">
        <v>100</v>
      </c>
      <c r="P22" s="119" t="s">
        <v>73</v>
      </c>
      <c r="Q22" s="119" t="s">
        <v>90</v>
      </c>
      <c r="R22" s="129">
        <f t="shared" ref="R22:X22" si="7">TRUNC(((SUM(R23:R24))/465421.86)*100,3)</f>
        <v>7.3170000000000002</v>
      </c>
      <c r="S22" s="129">
        <f t="shared" si="7"/>
        <v>6.6390000000000002</v>
      </c>
      <c r="T22" s="129">
        <f t="shared" si="7"/>
        <v>7.6180000000000003</v>
      </c>
      <c r="U22" s="129">
        <f t="shared" si="7"/>
        <v>7.4080000000000004</v>
      </c>
      <c r="V22" s="129">
        <f t="shared" si="7"/>
        <v>7.7409999999999997</v>
      </c>
      <c r="W22" s="129">
        <f t="shared" si="7"/>
        <v>7.4530000000000003</v>
      </c>
      <c r="X22" s="119">
        <f t="shared" si="7"/>
        <v>7.7889999999999997</v>
      </c>
      <c r="Y22" s="119">
        <v>8.69</v>
      </c>
      <c r="Z22" s="119">
        <f>TRUNC(((SUM(Z23:Z24))/465421.86)*100,3)</f>
        <v>7.8029999999999999</v>
      </c>
      <c r="AA22" s="128">
        <f>SUM(X22:Z22)</f>
        <v>24.282</v>
      </c>
      <c r="AB22" s="119">
        <f>TRUNC(((SUM(AB23:AB24))/465421.86)*100,3)</f>
        <v>7.5810000000000004</v>
      </c>
      <c r="AC22" s="119">
        <f>TRUNC(((SUM(AC23:AC24))/465421.86)*100,3)</f>
        <v>7.55</v>
      </c>
      <c r="AD22" s="119">
        <f>TRUNC(((SUM(AD23:AD24))/465421.86)*100,3)</f>
        <v>7.8330000000000002</v>
      </c>
      <c r="AE22" s="129">
        <f t="shared" si="6"/>
        <v>115.70399999999999</v>
      </c>
      <c r="AF22" s="119">
        <f t="shared" si="2"/>
        <v>22.963999999999999</v>
      </c>
    </row>
    <row r="23" spans="1:33" ht="31.5" x14ac:dyDescent="0.25">
      <c r="A23" s="170" t="s">
        <v>89</v>
      </c>
      <c r="B23" s="125"/>
      <c r="C23" s="125"/>
      <c r="D23" s="125"/>
      <c r="E23" s="125"/>
      <c r="F23" s="125"/>
      <c r="G23" s="125" t="s">
        <v>80</v>
      </c>
      <c r="H23" s="125" t="s">
        <v>79</v>
      </c>
      <c r="I23" s="125"/>
      <c r="J23" s="132"/>
      <c r="K23" s="132"/>
      <c r="L23" s="125"/>
      <c r="M23" s="125"/>
      <c r="N23" s="125"/>
      <c r="O23" s="125"/>
      <c r="P23" s="125" t="s">
        <v>73</v>
      </c>
      <c r="Q23" s="125" t="s">
        <v>99</v>
      </c>
      <c r="R23" s="131">
        <v>32858.03</v>
      </c>
      <c r="S23" s="131">
        <v>29811.27</v>
      </c>
      <c r="T23" s="131">
        <v>34177.03</v>
      </c>
      <c r="U23" s="131">
        <v>33199.42</v>
      </c>
      <c r="V23" s="131">
        <v>34731.310000000005</v>
      </c>
      <c r="W23" s="131">
        <v>33387.949999999997</v>
      </c>
      <c r="X23" s="131">
        <v>34911.599999999999</v>
      </c>
      <c r="Y23" s="131">
        <v>38513.355000000003</v>
      </c>
      <c r="Z23" s="131">
        <v>35011.042000000001</v>
      </c>
      <c r="AA23" s="131"/>
      <c r="AB23" s="131">
        <v>33980.688000000002</v>
      </c>
      <c r="AC23" s="131">
        <v>33851.72</v>
      </c>
      <c r="AD23" s="131">
        <v>35121.78</v>
      </c>
      <c r="AE23" s="122">
        <f t="shared" si="6"/>
        <v>409555.19500000007</v>
      </c>
      <c r="AF23" s="111">
        <f t="shared" si="2"/>
        <v>102954.18799999999</v>
      </c>
      <c r="AG23" s="133"/>
    </row>
    <row r="24" spans="1:33" ht="31.5" x14ac:dyDescent="0.25">
      <c r="A24" s="170"/>
      <c r="B24" s="125"/>
      <c r="C24" s="125"/>
      <c r="D24" s="125"/>
      <c r="E24" s="125"/>
      <c r="F24" s="125"/>
      <c r="G24" s="125" t="s">
        <v>80</v>
      </c>
      <c r="H24" s="125" t="s">
        <v>79</v>
      </c>
      <c r="I24" s="125"/>
      <c r="J24" s="132"/>
      <c r="K24" s="132"/>
      <c r="L24" s="125"/>
      <c r="M24" s="125"/>
      <c r="N24" s="125"/>
      <c r="O24" s="125"/>
      <c r="P24" s="125" t="s">
        <v>73</v>
      </c>
      <c r="Q24" s="125" t="s">
        <v>98</v>
      </c>
      <c r="R24" s="131">
        <v>1200.81</v>
      </c>
      <c r="S24" s="131">
        <v>1091.06</v>
      </c>
      <c r="T24" s="131">
        <v>1280.8800000000001</v>
      </c>
      <c r="U24" s="131">
        <v>1281.8499999999999</v>
      </c>
      <c r="V24" s="131">
        <v>1297.0899999999999</v>
      </c>
      <c r="W24" s="131">
        <v>1303.3900000000001</v>
      </c>
      <c r="X24" s="131">
        <v>1342.43</v>
      </c>
      <c r="Y24" s="131">
        <v>1419.83</v>
      </c>
      <c r="Z24" s="131">
        <v>1306.4000000000001</v>
      </c>
      <c r="AA24" s="131"/>
      <c r="AB24" s="131">
        <v>1303.83</v>
      </c>
      <c r="AC24" s="131">
        <v>1290.72</v>
      </c>
      <c r="AD24" s="131">
        <v>1338.36</v>
      </c>
      <c r="AE24" s="122">
        <f t="shared" si="6"/>
        <v>15456.65</v>
      </c>
      <c r="AF24" s="126">
        <f t="shared" si="2"/>
        <v>3932.91</v>
      </c>
    </row>
    <row r="25" spans="1:33" ht="94.5" x14ac:dyDescent="0.25">
      <c r="A25" s="121" t="s">
        <v>86</v>
      </c>
      <c r="B25" s="119" t="s">
        <v>97</v>
      </c>
      <c r="C25" s="119" t="s">
        <v>96</v>
      </c>
      <c r="D25" s="119" t="s">
        <v>95</v>
      </c>
      <c r="E25" s="119" t="s">
        <v>54</v>
      </c>
      <c r="F25" s="119" t="s">
        <v>81</v>
      </c>
      <c r="G25" s="119" t="s">
        <v>80</v>
      </c>
      <c r="H25" s="119" t="s">
        <v>79</v>
      </c>
      <c r="I25" s="119" t="s">
        <v>94</v>
      </c>
      <c r="J25" s="119">
        <v>100</v>
      </c>
      <c r="K25" s="119">
        <v>100</v>
      </c>
      <c r="L25" s="119" t="s">
        <v>93</v>
      </c>
      <c r="M25" s="119" t="s">
        <v>76</v>
      </c>
      <c r="N25" s="119" t="s">
        <v>92</v>
      </c>
      <c r="O25" s="119" t="s">
        <v>91</v>
      </c>
      <c r="P25" s="119" t="s">
        <v>73</v>
      </c>
      <c r="Q25" s="119" t="s">
        <v>90</v>
      </c>
      <c r="R25" s="130">
        <v>8.33</v>
      </c>
      <c r="S25" s="130">
        <v>8.33</v>
      </c>
      <c r="T25" s="130">
        <v>8.33</v>
      </c>
      <c r="U25" s="130">
        <f t="shared" ref="U25:Z25" si="8">TRUNC(((U27/U26)*100)*8.333/100,2)</f>
        <v>8.33</v>
      </c>
      <c r="V25" s="130">
        <f t="shared" si="8"/>
        <v>8.33</v>
      </c>
      <c r="W25" s="130">
        <f t="shared" si="8"/>
        <v>8.33</v>
      </c>
      <c r="X25" s="119">
        <f t="shared" si="8"/>
        <v>8.33</v>
      </c>
      <c r="Y25" s="119">
        <f t="shared" si="8"/>
        <v>8.33</v>
      </c>
      <c r="Z25" s="119">
        <f t="shared" si="8"/>
        <v>8.33</v>
      </c>
      <c r="AA25" s="128">
        <f>SUM(X25:Z25)</f>
        <v>24.990000000000002</v>
      </c>
      <c r="AB25" s="119">
        <f>TRUNC(((AB27/AB26)*100)*8.333/100,2)</f>
        <v>8.33</v>
      </c>
      <c r="AC25" s="119">
        <f>TRUNC(((AC27/AC26)*100)*8.333/100,2)</f>
        <v>8.33</v>
      </c>
      <c r="AD25" s="119">
        <f>TRUNC(((AD27/AD26)*100)*8.333/100,2)</f>
        <v>8.33</v>
      </c>
      <c r="AE25" s="129">
        <f t="shared" si="6"/>
        <v>124.95</v>
      </c>
      <c r="AF25" s="128">
        <f t="shared" si="2"/>
        <v>24.990000000000002</v>
      </c>
    </row>
    <row r="26" spans="1:33" ht="31.5" x14ac:dyDescent="0.25">
      <c r="A26" s="170" t="s">
        <v>89</v>
      </c>
      <c r="B26" s="125"/>
      <c r="C26" s="125"/>
      <c r="D26" s="125"/>
      <c r="E26" s="125"/>
      <c r="F26" s="125"/>
      <c r="G26" s="125"/>
      <c r="H26" s="125"/>
      <c r="I26" s="127"/>
      <c r="J26" s="125"/>
      <c r="K26" s="125"/>
      <c r="L26" s="125"/>
      <c r="M26" s="125"/>
      <c r="N26" s="125"/>
      <c r="O26" s="125"/>
      <c r="P26" s="125"/>
      <c r="Q26" s="124" t="s">
        <v>88</v>
      </c>
      <c r="R26" s="122">
        <v>532.61</v>
      </c>
      <c r="S26" s="122">
        <v>532.61</v>
      </c>
      <c r="T26" s="122">
        <v>532.61</v>
      </c>
      <c r="U26" s="122">
        <v>532.61</v>
      </c>
      <c r="V26" s="122">
        <v>532.61</v>
      </c>
      <c r="W26" s="122">
        <v>532.61</v>
      </c>
      <c r="X26" s="122">
        <v>532.61</v>
      </c>
      <c r="Y26" s="122">
        <v>532.61</v>
      </c>
      <c r="Z26" s="122">
        <v>532.61</v>
      </c>
      <c r="AA26" s="122"/>
      <c r="AB26" s="122">
        <v>532.61</v>
      </c>
      <c r="AC26" s="122">
        <v>532.61</v>
      </c>
      <c r="AD26" s="122">
        <v>532.61</v>
      </c>
      <c r="AE26" s="122">
        <f t="shared" si="6"/>
        <v>6391.3199999999988</v>
      </c>
      <c r="AF26" s="126">
        <f t="shared" si="2"/>
        <v>1597.83</v>
      </c>
    </row>
    <row r="27" spans="1:33" ht="24.75" x14ac:dyDescent="0.25">
      <c r="A27" s="170"/>
      <c r="B27" s="125"/>
      <c r="C27" s="125"/>
      <c r="D27" s="125"/>
      <c r="E27" s="125"/>
      <c r="F27" s="125"/>
      <c r="G27" s="125"/>
      <c r="H27" s="125"/>
      <c r="I27" s="125"/>
      <c r="J27" s="125"/>
      <c r="K27" s="125"/>
      <c r="L27" s="125"/>
      <c r="M27" s="125" t="s">
        <v>76</v>
      </c>
      <c r="N27" s="125"/>
      <c r="O27" s="125"/>
      <c r="P27" s="125" t="s">
        <v>73</v>
      </c>
      <c r="Q27" s="124" t="s">
        <v>87</v>
      </c>
      <c r="R27" s="123">
        <v>515.61</v>
      </c>
      <c r="S27" s="123">
        <v>515.61</v>
      </c>
      <c r="T27" s="123">
        <v>515.61</v>
      </c>
      <c r="U27" s="123">
        <v>532.61</v>
      </c>
      <c r="V27" s="123">
        <v>532.61</v>
      </c>
      <c r="W27" s="123">
        <v>532.61</v>
      </c>
      <c r="X27" s="123">
        <v>532.61</v>
      </c>
      <c r="Y27" s="122">
        <v>532.61</v>
      </c>
      <c r="Z27" s="122">
        <v>532.61</v>
      </c>
      <c r="AA27" s="122"/>
      <c r="AB27" s="122">
        <v>532.61</v>
      </c>
      <c r="AC27" s="122">
        <v>532.61</v>
      </c>
      <c r="AD27" s="122">
        <v>532.61</v>
      </c>
      <c r="AE27" s="122">
        <f t="shared" si="6"/>
        <v>6340.3199999999988</v>
      </c>
      <c r="AF27" s="111">
        <f t="shared" si="2"/>
        <v>1597.83</v>
      </c>
    </row>
    <row r="28" spans="1:33" ht="63" x14ac:dyDescent="0.25">
      <c r="A28" s="121" t="s">
        <v>86</v>
      </c>
      <c r="B28" s="119" t="s">
        <v>85</v>
      </c>
      <c r="C28" s="119" t="s">
        <v>84</v>
      </c>
      <c r="D28" s="119" t="s">
        <v>83</v>
      </c>
      <c r="E28" s="119" t="s">
        <v>82</v>
      </c>
      <c r="F28" s="119" t="s">
        <v>81</v>
      </c>
      <c r="G28" s="119" t="s">
        <v>80</v>
      </c>
      <c r="H28" s="119" t="s">
        <v>79</v>
      </c>
      <c r="I28" s="119" t="s">
        <v>78</v>
      </c>
      <c r="J28" s="119">
        <v>100</v>
      </c>
      <c r="K28" s="119">
        <v>100</v>
      </c>
      <c r="L28" s="119" t="s">
        <v>77</v>
      </c>
      <c r="M28" s="119" t="s">
        <v>76</v>
      </c>
      <c r="N28" s="119" t="s">
        <v>75</v>
      </c>
      <c r="O28" s="119" t="s">
        <v>74</v>
      </c>
      <c r="P28" s="119" t="s">
        <v>73</v>
      </c>
      <c r="Q28" s="119" t="s">
        <v>72</v>
      </c>
      <c r="R28" s="120">
        <v>0</v>
      </c>
      <c r="S28" s="120">
        <v>0</v>
      </c>
      <c r="T28" s="120">
        <v>0</v>
      </c>
      <c r="U28" s="120">
        <v>0</v>
      </c>
      <c r="V28" s="120">
        <f>V29*100/24000000</f>
        <v>0</v>
      </c>
      <c r="W28" s="120">
        <f>W29*100/24000000</f>
        <v>0</v>
      </c>
      <c r="X28" s="120">
        <f>X29*100/24000000</f>
        <v>3.8333333333333335</v>
      </c>
      <c r="Y28" s="120">
        <f>Y29*100/24000000</f>
        <v>12.5</v>
      </c>
      <c r="Z28" s="120">
        <f>Z29*100/24000000</f>
        <v>13.333333333333334</v>
      </c>
      <c r="AA28" s="120"/>
      <c r="AB28" s="119">
        <f>AB29*100/24000000</f>
        <v>3.8333333333333335</v>
      </c>
      <c r="AC28" s="119">
        <f>AC29*100/24000000</f>
        <v>0</v>
      </c>
      <c r="AD28" s="119">
        <f>AD29*100/24000000</f>
        <v>0.66666666666666663</v>
      </c>
      <c r="AE28" s="120">
        <f t="shared" si="6"/>
        <v>34.166666666666664</v>
      </c>
      <c r="AF28" s="119">
        <f t="shared" si="2"/>
        <v>4.5</v>
      </c>
    </row>
    <row r="29" spans="1:33" ht="15.75" x14ac:dyDescent="0.25">
      <c r="A29" s="118" t="s">
        <v>71</v>
      </c>
      <c r="B29" s="117"/>
      <c r="C29" s="116"/>
      <c r="D29" s="115"/>
      <c r="E29" s="115"/>
      <c r="F29" s="115"/>
      <c r="G29" s="115"/>
      <c r="H29" s="115"/>
      <c r="I29" s="115"/>
      <c r="J29" s="115"/>
      <c r="K29" s="113"/>
      <c r="L29" s="113"/>
      <c r="M29" s="113"/>
      <c r="N29" s="114"/>
      <c r="O29" s="114"/>
      <c r="P29" s="113"/>
      <c r="Q29" s="113"/>
      <c r="R29" s="112"/>
      <c r="S29" s="112"/>
      <c r="T29" s="112"/>
      <c r="U29" s="112"/>
      <c r="V29" s="111"/>
      <c r="W29" s="111"/>
      <c r="X29" s="111">
        <v>920000</v>
      </c>
      <c r="Y29" s="111">
        <v>3000000</v>
      </c>
      <c r="Z29" s="111">
        <v>3200000</v>
      </c>
      <c r="AA29" s="111"/>
      <c r="AB29" s="111">
        <v>920000</v>
      </c>
      <c r="AC29" s="111">
        <v>0</v>
      </c>
      <c r="AD29" s="111">
        <v>160000</v>
      </c>
      <c r="AE29" s="111">
        <f t="shared" si="6"/>
        <v>8200000</v>
      </c>
      <c r="AF29" s="111">
        <f t="shared" si="2"/>
        <v>1080000</v>
      </c>
    </row>
  </sheetData>
  <mergeCells count="4">
    <mergeCell ref="A23:A24"/>
    <mergeCell ref="A26:A27"/>
    <mergeCell ref="A8:A12"/>
    <mergeCell ref="A17:A18"/>
  </mergeCells>
  <pageMargins left="0.25" right="0.25" top="0.75" bottom="0.75" header="0.3" footer="0.3"/>
  <pageSetup paperSize="171" scale="50"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PPI</vt:lpstr>
      <vt:lpstr>Instructivo_PPI</vt:lpstr>
      <vt:lpstr>DIC</vt:lpstr>
      <vt:lpstr>4ER TRIMESTRE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david.sanchez</cp:lastModifiedBy>
  <cp:lastPrinted>2022-03-01T21:15:05Z</cp:lastPrinted>
  <dcterms:created xsi:type="dcterms:W3CDTF">2014-10-22T05:35:08Z</dcterms:created>
  <dcterms:modified xsi:type="dcterms:W3CDTF">2023-01-23T18:29:00Z</dcterms:modified>
</cp:coreProperties>
</file>